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workbookProtection workbookAlgorithmName="SHA-512" workbookHashValue="WmPH7K45iUxic6RwDoUC6CwOXQmO2vMMeRpRBEMW0HAhmjk4D9++AkbcNv6cwXwOGj63AEvD8wqa5YKZa4RNVw==" workbookSaltValue="pZ/iFdqSXMA/w6/Rt0SJYA==" workbookSpinCount="100000" lockStructure="1"/>
  <bookViews>
    <workbookView xWindow="-120" yWindow="-120" windowWidth="29040" windowHeight="15840"/>
  </bookViews>
  <sheets>
    <sheet name="0. Результаты расчета" sheetId="1" r:id="rId1"/>
    <sheet name="1. Первый трехлетний период" sheetId="2" r:id="rId2"/>
    <sheet name="2.Второй трехлетний период" sheetId="6" r:id="rId3"/>
    <sheet name="Экспресс потенциал" sheetId="7" state="hidden" r:id="rId4"/>
    <sheet name="ДОУ" sheetId="9" state="hidden" r:id="rId5"/>
    <sheet name="Общ обр уч" sheetId="10" state="hidden" r:id="rId6"/>
    <sheet name="Уч проф обр" sheetId="11" state="hidden" r:id="rId7"/>
    <sheet name="ДЮСШ" sheetId="12" state="hidden" r:id="rId8"/>
    <sheet name="Школы искусств" sheetId="13" state="hidden" r:id="rId9"/>
    <sheet name="Муз школы" sheetId="14" state="hidden" r:id="rId10"/>
    <sheet name="Леч уч" sheetId="15" state="hidden" r:id="rId11"/>
    <sheet name="Амб пол" sheetId="16" state="hidden" r:id="rId12"/>
    <sheet name="Апт" sheetId="18" state="hidden" r:id="rId13"/>
    <sheet name="Больн" sheetId="19" state="hidden" r:id="rId14"/>
    <sheet name="ФАП" sheetId="20" state="hidden" r:id="rId15"/>
    <sheet name="Откр спорт" sheetId="21" state="hidden" r:id="rId16"/>
    <sheet name="Кр спорт" sheetId="22" state="hidden" r:id="rId17"/>
    <sheet name="Бассейны" sheetId="23" state="hidden" r:id="rId18"/>
    <sheet name="Библиотеки" sheetId="24" state="hidden" r:id="rId19"/>
    <sheet name="Музеи" sheetId="25" state="hidden" r:id="rId20"/>
    <sheet name="Театры" sheetId="26" state="hidden" r:id="rId21"/>
    <sheet name="Клубы" sheetId="27" state="hidden" r:id="rId22"/>
    <sheet name="Адм здания" sheetId="28" state="hidden" r:id="rId23"/>
    <sheet name="Собесы" sheetId="29" state="hidden" r:id="rId24"/>
    <sheet name="НИИ" sheetId="17" state="hidden" r:id="rId25"/>
  </sheets>
  <externalReferences>
    <externalReference r:id="rId26"/>
  </externalReferences>
  <definedNames>
    <definedName name="_ftn1" localSheetId="3">'Экспресс потенциал'!#REF!</definedName>
    <definedName name="_ftnref1" localSheetId="3">'Экспресс потенциал'!#REF!</definedName>
    <definedName name="danet">[1]списки!$Q$7:$Q$9</definedName>
    <definedName name="PUdanet">[1]списки!$X$7:$X$9</definedName>
    <definedName name="Smeny">'Экспресс потенциал'!#REF!</definedName>
    <definedName name="TipyExpress">'Экспресс потенциал'!#REF!</definedName>
    <definedName name="Uchet">[1]списки!$Q$3:$Q$5</definedName>
    <definedName name="_xlnm.Print_Area" localSheetId="0">'0. Результаты расчета'!$A$1:$I$28</definedName>
    <definedName name="_xlnm.Print_Area" localSheetId="1">'1. Первый трехлетний период'!$A$1:$I$14</definedName>
    <definedName name="_xlnm.Print_Area" localSheetId="2">'2.Второй трехлетний период'!$A$1:$I$14</definedName>
    <definedName name="РегионыСписок">[1]Климатология2019!$B$5:$B$94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" l="1"/>
  <c r="P4" i="6"/>
  <c r="R11" i="6"/>
  <c r="Q11" i="6"/>
  <c r="P11" i="6"/>
  <c r="R10" i="6"/>
  <c r="Q10" i="6"/>
  <c r="P10" i="6"/>
  <c r="R9" i="6"/>
  <c r="Q9" i="6"/>
  <c r="P9" i="6"/>
  <c r="R8" i="6"/>
  <c r="Q8" i="6"/>
  <c r="P8" i="6"/>
  <c r="R7" i="6"/>
  <c r="Q7" i="6"/>
  <c r="P7" i="6"/>
  <c r="R6" i="6"/>
  <c r="Q6" i="6"/>
  <c r="P6" i="6"/>
  <c r="R5" i="6"/>
  <c r="Q5" i="6"/>
  <c r="P5" i="6"/>
  <c r="R4" i="6"/>
  <c r="Q4" i="6"/>
  <c r="P5" i="2"/>
  <c r="Q5" i="2"/>
  <c r="R5" i="2"/>
  <c r="P6" i="2"/>
  <c r="Q6" i="2"/>
  <c r="R6" i="2"/>
  <c r="P7" i="2"/>
  <c r="Q7" i="2"/>
  <c r="R7" i="2"/>
  <c r="P8" i="2"/>
  <c r="Q8" i="2"/>
  <c r="R8" i="2"/>
  <c r="P9" i="2"/>
  <c r="Q9" i="2"/>
  <c r="R9" i="2"/>
  <c r="P10" i="2"/>
  <c r="Q10" i="2"/>
  <c r="R10" i="2"/>
  <c r="P11" i="2"/>
  <c r="Q11" i="2"/>
  <c r="R11" i="2"/>
  <c r="Q4" i="2"/>
  <c r="R4" i="2"/>
  <c r="P4" i="2"/>
  <c r="Q26" i="7" l="1"/>
  <c r="M26" i="7"/>
  <c r="E26" i="7"/>
  <c r="Q25" i="7"/>
  <c r="M25" i="7"/>
  <c r="I25" i="7"/>
  <c r="E25" i="7"/>
  <c r="U25" i="7"/>
  <c r="Y24" i="7"/>
  <c r="U24" i="7"/>
  <c r="Q24" i="7"/>
  <c r="M24" i="7"/>
  <c r="I24" i="7"/>
  <c r="E24" i="7"/>
  <c r="Q23" i="7"/>
  <c r="M23" i="7"/>
  <c r="I23" i="7"/>
  <c r="E23" i="7"/>
  <c r="Q22" i="7"/>
  <c r="M22" i="7"/>
  <c r="E22" i="7"/>
  <c r="Q21" i="7"/>
  <c r="M21" i="7"/>
  <c r="E21" i="7"/>
  <c r="Q20" i="7"/>
  <c r="M20" i="7"/>
  <c r="I20" i="7"/>
  <c r="E20" i="7"/>
  <c r="Q19" i="7"/>
  <c r="M19" i="7"/>
  <c r="E19" i="7"/>
  <c r="Q18" i="7"/>
  <c r="M18" i="7"/>
  <c r="I18" i="7"/>
  <c r="E18" i="7"/>
  <c r="Q17" i="7"/>
  <c r="M17" i="7"/>
  <c r="E17" i="7"/>
  <c r="Q16" i="7"/>
  <c r="M16" i="7"/>
  <c r="U15" i="7"/>
  <c r="Q15" i="7"/>
  <c r="M15" i="7"/>
  <c r="I15" i="7"/>
  <c r="E15" i="7"/>
  <c r="Q14" i="7"/>
  <c r="M14" i="7"/>
  <c r="E14" i="7"/>
  <c r="Q13" i="7"/>
  <c r="M13" i="7"/>
  <c r="I13" i="7"/>
  <c r="E13" i="7"/>
  <c r="Q12" i="7"/>
  <c r="M12" i="7"/>
  <c r="I12" i="7"/>
  <c r="E12" i="7"/>
  <c r="Q11" i="7"/>
  <c r="M11" i="7"/>
  <c r="E11" i="7"/>
  <c r="Q10" i="7"/>
  <c r="M10" i="7"/>
  <c r="I10" i="7"/>
  <c r="E10" i="7"/>
  <c r="V19" i="1"/>
  <c r="V20" i="1"/>
  <c r="V21" i="1"/>
  <c r="V22" i="1"/>
  <c r="V23" i="1"/>
  <c r="V24" i="1"/>
  <c r="V25" i="1"/>
  <c r="V18" i="1"/>
  <c r="U19" i="1"/>
  <c r="U20" i="1"/>
  <c r="U21" i="1"/>
  <c r="U22" i="1"/>
  <c r="U23" i="1"/>
  <c r="U24" i="1"/>
  <c r="U25" i="1"/>
  <c r="U18" i="1"/>
  <c r="T19" i="1"/>
  <c r="T20" i="1"/>
  <c r="T21" i="1"/>
  <c r="T22" i="1"/>
  <c r="T23" i="1"/>
  <c r="T24" i="1"/>
  <c r="T25" i="1"/>
  <c r="T18" i="1"/>
  <c r="W19" i="1"/>
  <c r="X19" i="1"/>
  <c r="W20" i="1"/>
  <c r="X20" i="1"/>
  <c r="W21" i="1"/>
  <c r="X21" i="1"/>
  <c r="W22" i="1"/>
  <c r="X22" i="1"/>
  <c r="W23" i="1"/>
  <c r="X23" i="1"/>
  <c r="W24" i="1"/>
  <c r="X24" i="1"/>
  <c r="W25" i="1"/>
  <c r="X25" i="1"/>
  <c r="X18" i="1"/>
  <c r="W18" i="1"/>
  <c r="Y22" i="1" l="1"/>
  <c r="Y25" i="1"/>
  <c r="Y21" i="1"/>
  <c r="Y19" i="1"/>
  <c r="Y23" i="1"/>
  <c r="Y20" i="1"/>
  <c r="Y24" i="1"/>
  <c r="Y18" i="1"/>
  <c r="N11" i="6"/>
  <c r="M11" i="6"/>
  <c r="L11" i="6"/>
  <c r="N10" i="6"/>
  <c r="M10" i="6"/>
  <c r="L10" i="6"/>
  <c r="N9" i="6"/>
  <c r="M9" i="6"/>
  <c r="L9" i="6"/>
  <c r="O8" i="6"/>
  <c r="N8" i="6"/>
  <c r="M8" i="6"/>
  <c r="L8" i="6"/>
  <c r="O7" i="6"/>
  <c r="N7" i="6"/>
  <c r="M7" i="6"/>
  <c r="L7" i="6"/>
  <c r="O6" i="6"/>
  <c r="N6" i="6"/>
  <c r="M6" i="6"/>
  <c r="L6" i="6"/>
  <c r="O5" i="6"/>
  <c r="N5" i="6"/>
  <c r="M5" i="6"/>
  <c r="L5" i="6"/>
  <c r="O4" i="6"/>
  <c r="N4" i="6"/>
  <c r="M4" i="6"/>
  <c r="L4" i="6"/>
  <c r="O5" i="2"/>
  <c r="O6" i="2"/>
  <c r="O7" i="2"/>
  <c r="O8" i="2"/>
  <c r="O4" i="2"/>
  <c r="N5" i="2"/>
  <c r="N6" i="2"/>
  <c r="N7" i="2"/>
  <c r="N8" i="2"/>
  <c r="N9" i="2"/>
  <c r="N10" i="2"/>
  <c r="N11" i="2"/>
  <c r="N4" i="2"/>
  <c r="M5" i="2"/>
  <c r="M6" i="2"/>
  <c r="M7" i="2"/>
  <c r="M8" i="2"/>
  <c r="M9" i="2"/>
  <c r="M10" i="2"/>
  <c r="M11" i="2"/>
  <c r="M4" i="2"/>
  <c r="L5" i="2"/>
  <c r="L6" i="2"/>
  <c r="L7" i="2"/>
  <c r="L8" i="2"/>
  <c r="L9" i="2"/>
  <c r="L10" i="2"/>
  <c r="L11" i="2"/>
  <c r="L4" i="2"/>
  <c r="Q9" i="7"/>
  <c r="M9" i="7"/>
  <c r="E9" i="7"/>
  <c r="Q8" i="7"/>
  <c r="M8" i="7"/>
  <c r="E8" i="7"/>
  <c r="Y7" i="7"/>
  <c r="U7" i="7"/>
  <c r="Q7" i="7"/>
  <c r="M7" i="7"/>
  <c r="I7" i="7"/>
  <c r="E7" i="7"/>
  <c r="K10" i="6" l="1"/>
  <c r="K7" i="6"/>
  <c r="K4" i="6"/>
  <c r="K11" i="6"/>
  <c r="K8" i="6"/>
  <c r="K6" i="6"/>
  <c r="K9" i="6"/>
  <c r="K5" i="6"/>
  <c r="Y6" i="7"/>
  <c r="U6" i="7"/>
  <c r="Q6" i="7"/>
  <c r="M6" i="7"/>
  <c r="I6" i="7"/>
  <c r="E6" i="7"/>
  <c r="K8" i="1" l="1"/>
  <c r="K9" i="1"/>
  <c r="K10" i="1"/>
  <c r="K7" i="1"/>
  <c r="K6" i="1"/>
  <c r="K5" i="1"/>
  <c r="K4" i="1"/>
  <c r="K11" i="1" l="1"/>
  <c r="C3" i="1" s="1"/>
  <c r="I5" i="6" l="1"/>
  <c r="I11" i="6"/>
  <c r="I4" i="6"/>
  <c r="I9" i="6"/>
  <c r="I7" i="6"/>
  <c r="I8" i="6"/>
  <c r="I10" i="6"/>
  <c r="K8" i="2"/>
  <c r="I8" i="2" s="1"/>
  <c r="I6" i="6"/>
  <c r="K7" i="2"/>
  <c r="I7" i="2" s="1"/>
  <c r="K11" i="2"/>
  <c r="I11" i="2" s="1"/>
  <c r="K9" i="2"/>
  <c r="I9" i="2" s="1"/>
  <c r="K6" i="2"/>
  <c r="I6" i="2" s="1"/>
  <c r="K10" i="2"/>
  <c r="I10" i="2" s="1"/>
  <c r="K5" i="2"/>
  <c r="I5" i="2" s="1"/>
  <c r="K4" i="2"/>
  <c r="I4" i="2" s="1"/>
  <c r="B13" i="6" l="1"/>
  <c r="C15" i="1" s="1"/>
  <c r="B25" i="1" s="1"/>
  <c r="B23" i="1" l="1"/>
  <c r="B21" i="1"/>
  <c r="C21" i="1"/>
  <c r="M21" i="1" s="1"/>
  <c r="C20" i="1"/>
  <c r="M20" i="1" s="1"/>
  <c r="C19" i="1"/>
  <c r="M19" i="1" s="1"/>
  <c r="C22" i="1"/>
  <c r="M22" i="1" s="1"/>
  <c r="C18" i="1"/>
  <c r="M18" i="1" s="1"/>
  <c r="C23" i="1"/>
  <c r="M23" i="1" s="1"/>
  <c r="C25" i="1"/>
  <c r="M25" i="1" s="1"/>
  <c r="C24" i="1"/>
  <c r="M24" i="1" s="1"/>
  <c r="B20" i="1"/>
  <c r="B24" i="1"/>
  <c r="B18" i="1"/>
  <c r="B19" i="1"/>
  <c r="B22" i="1"/>
  <c r="B13" i="2"/>
  <c r="C14" i="1" s="1"/>
  <c r="L25" i="1" l="1"/>
  <c r="E25" i="1"/>
  <c r="O25" i="1" s="1"/>
  <c r="L23" i="1"/>
  <c r="L22" i="1"/>
  <c r="L20" i="1"/>
  <c r="L24" i="1"/>
  <c r="E24" i="1"/>
  <c r="O24" i="1" s="1"/>
  <c r="L21" i="1"/>
  <c r="L19" i="1"/>
  <c r="D6" i="7"/>
  <c r="D25" i="7"/>
  <c r="L18" i="1"/>
  <c r="D25" i="1"/>
  <c r="N25" i="1" s="1"/>
  <c r="D24" i="1"/>
  <c r="N24" i="1" s="1"/>
  <c r="L13" i="7"/>
  <c r="L10" i="7"/>
  <c r="L14" i="7"/>
  <c r="L16" i="7"/>
  <c r="L26" i="7"/>
  <c r="L9" i="7"/>
  <c r="L17" i="7"/>
  <c r="L7" i="7"/>
  <c r="L19" i="7"/>
  <c r="L23" i="7"/>
  <c r="L20" i="7"/>
  <c r="L8" i="7"/>
  <c r="L22" i="7"/>
  <c r="L24" i="7"/>
  <c r="L15" i="7"/>
  <c r="L18" i="7"/>
  <c r="L27" i="7"/>
  <c r="L11" i="7"/>
  <c r="L21" i="7"/>
  <c r="L6" i="7"/>
  <c r="L25" i="7"/>
  <c r="L12" i="7"/>
  <c r="AB8" i="7"/>
  <c r="AB24" i="7"/>
  <c r="AB7" i="7"/>
  <c r="AB15" i="7"/>
  <c r="AB9" i="7"/>
  <c r="AB16" i="7"/>
  <c r="AB25" i="7"/>
  <c r="AB19" i="7"/>
  <c r="AB18" i="7"/>
  <c r="AB26" i="7"/>
  <c r="AB6" i="7"/>
  <c r="AB20" i="7"/>
  <c r="AB11" i="7"/>
  <c r="AB27" i="7"/>
  <c r="AB12" i="7"/>
  <c r="AB13" i="7"/>
  <c r="AB17" i="7"/>
  <c r="AB14" i="7"/>
  <c r="AB21" i="7"/>
  <c r="AB22" i="7"/>
  <c r="AB10" i="7"/>
  <c r="AB23" i="7"/>
  <c r="H6" i="7"/>
  <c r="H7" i="7"/>
  <c r="H27" i="7"/>
  <c r="H18" i="7"/>
  <c r="H21" i="7"/>
  <c r="H23" i="7"/>
  <c r="H8" i="7"/>
  <c r="H10" i="7"/>
  <c r="H16" i="7"/>
  <c r="H24" i="7"/>
  <c r="H26" i="7"/>
  <c r="H9" i="7"/>
  <c r="H25" i="7"/>
  <c r="H11" i="7"/>
  <c r="H22" i="7"/>
  <c r="H12" i="7"/>
  <c r="H17" i="7"/>
  <c r="H14" i="7"/>
  <c r="H13" i="7"/>
  <c r="H15" i="7"/>
  <c r="H20" i="7"/>
  <c r="H19" i="7"/>
  <c r="T10" i="7"/>
  <c r="T26" i="7"/>
  <c r="T16" i="7"/>
  <c r="T6" i="7"/>
  <c r="T15" i="7"/>
  <c r="T11" i="7"/>
  <c r="T25" i="7"/>
  <c r="T27" i="7"/>
  <c r="T19" i="7"/>
  <c r="T12" i="7"/>
  <c r="T20" i="7"/>
  <c r="T14" i="7"/>
  <c r="T23" i="7"/>
  <c r="T8" i="7"/>
  <c r="T13" i="7"/>
  <c r="T21" i="7"/>
  <c r="T17" i="7"/>
  <c r="T22" i="7"/>
  <c r="T18" i="7"/>
  <c r="T7" i="7"/>
  <c r="T24" i="7"/>
  <c r="T9" i="7"/>
  <c r="AF24" i="7"/>
  <c r="AF17" i="7"/>
  <c r="AF25" i="7"/>
  <c r="AF15" i="7"/>
  <c r="AF10" i="7"/>
  <c r="AF19" i="7"/>
  <c r="AF7" i="7"/>
  <c r="AF20" i="7"/>
  <c r="AF23" i="7"/>
  <c r="AF12" i="7"/>
  <c r="AF8" i="7"/>
  <c r="AF9" i="7"/>
  <c r="AF18" i="7"/>
  <c r="AF6" i="7"/>
  <c r="AF26" i="7"/>
  <c r="AF14" i="7"/>
  <c r="AF16" i="7"/>
  <c r="AF11" i="7"/>
  <c r="AF13" i="7"/>
  <c r="AF27" i="7"/>
  <c r="AF22" i="7"/>
  <c r="AF21" i="7"/>
  <c r="X6" i="7"/>
  <c r="X8" i="7"/>
  <c r="X20" i="7"/>
  <c r="X26" i="7"/>
  <c r="X13" i="7"/>
  <c r="X24" i="7"/>
  <c r="X9" i="7"/>
  <c r="X11" i="7"/>
  <c r="X27" i="7"/>
  <c r="X12" i="7"/>
  <c r="X14" i="7"/>
  <c r="X15" i="7"/>
  <c r="X16" i="7"/>
  <c r="X17" i="7"/>
  <c r="X23" i="7"/>
  <c r="X18" i="7"/>
  <c r="X21" i="7"/>
  <c r="X19" i="7"/>
  <c r="X25" i="7"/>
  <c r="X22" i="7"/>
  <c r="X10" i="7"/>
  <c r="X7" i="7"/>
  <c r="P19" i="7"/>
  <c r="P20" i="7"/>
  <c r="P24" i="7"/>
  <c r="P27" i="7"/>
  <c r="P12" i="7"/>
  <c r="P21" i="7"/>
  <c r="P22" i="7"/>
  <c r="P13" i="7"/>
  <c r="P25" i="7"/>
  <c r="P8" i="7"/>
  <c r="P7" i="7"/>
  <c r="P6" i="7"/>
  <c r="P17" i="7"/>
  <c r="P23" i="7"/>
  <c r="P26" i="7"/>
  <c r="P14" i="7"/>
  <c r="P9" i="7"/>
  <c r="P16" i="7"/>
  <c r="P15" i="7"/>
  <c r="P18" i="7"/>
  <c r="P11" i="7"/>
  <c r="P10" i="7"/>
  <c r="D7" i="7"/>
  <c r="D11" i="7"/>
  <c r="D8" i="7"/>
  <c r="D27" i="7"/>
  <c r="D10" i="7"/>
  <c r="D12" i="7"/>
  <c r="D22" i="7"/>
  <c r="D14" i="7"/>
  <c r="D9" i="7"/>
  <c r="D16" i="7"/>
  <c r="D20" i="7"/>
  <c r="D26" i="7"/>
  <c r="D13" i="7"/>
  <c r="D15" i="7"/>
  <c r="D24" i="7"/>
  <c r="D17" i="7"/>
  <c r="D18" i="7"/>
  <c r="D21" i="7"/>
  <c r="D23" i="7"/>
  <c r="D19" i="7"/>
  <c r="O19" i="7" l="1" a="1"/>
  <c r="O19" i="7" s="1"/>
  <c r="N19" i="7" a="1"/>
  <c r="N19" i="7" s="1"/>
  <c r="O7" i="7" a="1"/>
  <c r="O7" i="7" s="1"/>
  <c r="N7" i="7" a="1"/>
  <c r="N7" i="7" s="1"/>
  <c r="O17" i="7" a="1"/>
  <c r="O17" i="7" s="1"/>
  <c r="N17" i="7" a="1"/>
  <c r="N17" i="7" s="1"/>
  <c r="W25" i="7" a="1"/>
  <c r="W25" i="7" s="1"/>
  <c r="V25" i="7" a="1"/>
  <c r="V25" i="7" s="1"/>
  <c r="G15" i="7" a="1"/>
  <c r="G15" i="7" s="1"/>
  <c r="F15" i="7" a="1"/>
  <c r="F15" i="7" s="1"/>
  <c r="W6" i="7" a="1"/>
  <c r="W6" i="7" s="1"/>
  <c r="V6" i="7" a="1"/>
  <c r="V6" i="7" s="1"/>
  <c r="O12" i="7" a="1"/>
  <c r="O12" i="7" s="1"/>
  <c r="N12" i="7" a="1"/>
  <c r="N12" i="7" s="1"/>
  <c r="O9" i="7" a="1"/>
  <c r="O9" i="7" s="1"/>
  <c r="N9" i="7" a="1"/>
  <c r="N9" i="7" s="1"/>
  <c r="G24" i="7" a="1"/>
  <c r="G24" i="7" s="1"/>
  <c r="F24" i="7" a="1"/>
  <c r="F24" i="7" s="1"/>
  <c r="W7" i="7" a="1"/>
  <c r="W7" i="7" s="1"/>
  <c r="V7" i="7" a="1"/>
  <c r="V7" i="7" s="1"/>
  <c r="K24" i="7" a="1"/>
  <c r="K24" i="7" s="1"/>
  <c r="J24" i="7" a="1"/>
  <c r="J24" i="7" s="1"/>
  <c r="G20" i="7" a="1"/>
  <c r="G20" i="7" s="1"/>
  <c r="F20" i="7" a="1"/>
  <c r="F20" i="7" s="1"/>
  <c r="S9" i="7" a="1"/>
  <c r="S9" i="7" s="1"/>
  <c r="R9" i="7" a="1"/>
  <c r="R9" i="7" s="1"/>
  <c r="S19" i="7" a="1"/>
  <c r="S19" i="7" s="1"/>
  <c r="R19" i="7" a="1"/>
  <c r="R19" i="7" s="1"/>
  <c r="O25" i="7" a="1"/>
  <c r="O25" i="7" s="1"/>
  <c r="N25" i="7" a="1"/>
  <c r="N25" i="7" s="1"/>
  <c r="O26" i="7" a="1"/>
  <c r="O26" i="7" s="1"/>
  <c r="N26" i="7" a="1"/>
  <c r="N26" i="7" s="1"/>
  <c r="AA7" i="7" a="1"/>
  <c r="AA7" i="7" s="1"/>
  <c r="Z7" i="7" a="1"/>
  <c r="Z7" i="7" s="1"/>
  <c r="O6" i="7" a="1"/>
  <c r="O6" i="7" s="1"/>
  <c r="N6" i="7" a="1"/>
  <c r="N6" i="7" s="1"/>
  <c r="O16" i="7" a="1"/>
  <c r="O16" i="7" s="1"/>
  <c r="N16" i="7" a="1"/>
  <c r="N16" i="7" s="1"/>
  <c r="S10" i="7" a="1"/>
  <c r="S10" i="7" s="1"/>
  <c r="R10" i="7" a="1"/>
  <c r="R10" i="7" s="1"/>
  <c r="F13" i="7" a="1"/>
  <c r="F13" i="7" s="1"/>
  <c r="G13" i="7" a="1"/>
  <c r="G13" i="7" s="1"/>
  <c r="V15" i="7" a="1"/>
  <c r="V15" i="7" s="1"/>
  <c r="W15" i="7" a="1"/>
  <c r="W15" i="7" s="1"/>
  <c r="S26" i="7" a="1"/>
  <c r="S26" i="7" s="1"/>
  <c r="R26" i="7" a="1"/>
  <c r="R26" i="7" s="1"/>
  <c r="N21" i="7" a="1"/>
  <c r="N21" i="7" s="1"/>
  <c r="O21" i="7" a="1"/>
  <c r="O21" i="7" s="1"/>
  <c r="O14" i="7" a="1"/>
  <c r="O14" i="7" s="1"/>
  <c r="N14" i="7" a="1"/>
  <c r="N14" i="7" s="1"/>
  <c r="K23" i="7" a="1"/>
  <c r="K23" i="7" s="1"/>
  <c r="J23" i="7" a="1"/>
  <c r="J23" i="7" s="1"/>
  <c r="O11" i="7" a="1"/>
  <c r="O11" i="7" s="1"/>
  <c r="N11" i="7" a="1"/>
  <c r="N11" i="7" s="1"/>
  <c r="O10" i="7" a="1"/>
  <c r="O10" i="7" s="1"/>
  <c r="N10" i="7" a="1"/>
  <c r="N10" i="7" s="1"/>
  <c r="S18" i="7" a="1"/>
  <c r="S18" i="7" s="1"/>
  <c r="R18" i="7" a="1"/>
  <c r="R18" i="7" s="1"/>
  <c r="R15" i="7" a="1"/>
  <c r="R15" i="7" s="1"/>
  <c r="S15" i="7" a="1"/>
  <c r="S15" i="7" s="1"/>
  <c r="G22" i="7" a="1"/>
  <c r="G22" i="7" s="1"/>
  <c r="F22" i="7" a="1"/>
  <c r="F22" i="7" s="1"/>
  <c r="S17" i="7" a="1"/>
  <c r="S17" i="7" s="1"/>
  <c r="R17" i="7" a="1"/>
  <c r="R17" i="7" s="1"/>
  <c r="K20" i="7" a="1"/>
  <c r="K20" i="7" s="1"/>
  <c r="J20" i="7" a="1"/>
  <c r="J20" i="7" s="1"/>
  <c r="O13" i="7" a="1"/>
  <c r="O13" i="7" s="1"/>
  <c r="N13" i="7" a="1"/>
  <c r="N13" i="7" s="1"/>
  <c r="G6" i="7" a="1"/>
  <c r="G6" i="7" s="1"/>
  <c r="F6" i="7" a="1"/>
  <c r="F6" i="7" s="1"/>
  <c r="S12" i="7" a="1"/>
  <c r="S12" i="7" s="1"/>
  <c r="R12" i="7" a="1"/>
  <c r="R12" i="7" s="1"/>
  <c r="S20" i="7" a="1"/>
  <c r="S20" i="7" s="1"/>
  <c r="R20" i="7" a="1"/>
  <c r="R20" i="7" s="1"/>
  <c r="G17" i="7" a="1"/>
  <c r="G17" i="7" s="1"/>
  <c r="F17" i="7" a="1"/>
  <c r="F17" i="7" s="1"/>
  <c r="O23" i="7" a="1"/>
  <c r="O23" i="7" s="1"/>
  <c r="N23" i="7" a="1"/>
  <c r="N23" i="7" s="1"/>
  <c r="S11" i="7" a="1"/>
  <c r="S11" i="7" s="1"/>
  <c r="R11" i="7" a="1"/>
  <c r="R11" i="7" s="1"/>
  <c r="S16" i="7" a="1"/>
  <c r="S16" i="7" s="1"/>
  <c r="R16" i="7" a="1"/>
  <c r="R16" i="7" s="1"/>
  <c r="J15" i="7" a="1"/>
  <c r="J15" i="7" s="1"/>
  <c r="K15" i="7" a="1"/>
  <c r="K15" i="7" s="1"/>
  <c r="J18" i="7" a="1"/>
  <c r="J18" i="7" s="1"/>
  <c r="K18" i="7" a="1"/>
  <c r="K18" i="7" s="1"/>
  <c r="O18" i="7" a="1"/>
  <c r="O18" i="7" s="1"/>
  <c r="N18" i="7" a="1"/>
  <c r="N18" i="7" s="1"/>
  <c r="G10" i="7" a="1"/>
  <c r="G10" i="7" s="1"/>
  <c r="F10" i="7" a="1"/>
  <c r="F10" i="7" s="1"/>
  <c r="R7" i="7" a="1"/>
  <c r="R7" i="7" s="1"/>
  <c r="S7" i="7" a="1"/>
  <c r="S7" i="7" s="1"/>
  <c r="AA6" i="7" a="1"/>
  <c r="AA6" i="7" s="1"/>
  <c r="Z6" i="7" a="1"/>
  <c r="Z6" i="7" s="1"/>
  <c r="K13" i="7" a="1"/>
  <c r="K13" i="7" s="1"/>
  <c r="J13" i="7" a="1"/>
  <c r="J13" i="7" s="1"/>
  <c r="O15" i="7" a="1"/>
  <c r="O15" i="7" s="1"/>
  <c r="N15" i="7" a="1"/>
  <c r="N15" i="7" s="1"/>
  <c r="V24" i="7" a="1"/>
  <c r="V24" i="7" s="1"/>
  <c r="W24" i="7" a="1"/>
  <c r="W24" i="7" s="1"/>
  <c r="G26" i="7" a="1"/>
  <c r="G26" i="7" s="1"/>
  <c r="F26" i="7" a="1"/>
  <c r="F26" i="7" s="1"/>
  <c r="S14" i="7" a="1"/>
  <c r="S14" i="7" s="1"/>
  <c r="R14" i="7" a="1"/>
  <c r="R14" i="7" s="1"/>
  <c r="F19" i="7" a="1"/>
  <c r="F19" i="7" s="1"/>
  <c r="G19" i="7" a="1"/>
  <c r="G19" i="7" s="1"/>
  <c r="S8" i="7" a="1"/>
  <c r="S8" i="7" s="1"/>
  <c r="R8" i="7" a="1"/>
  <c r="R8" i="7" s="1"/>
  <c r="K7" i="7" a="1"/>
  <c r="K7" i="7" s="1"/>
  <c r="E19" i="1" s="1"/>
  <c r="O19" i="1" s="1"/>
  <c r="J7" i="7" a="1"/>
  <c r="J7" i="7" s="1"/>
  <c r="D19" i="1" s="1"/>
  <c r="N19" i="1" s="1"/>
  <c r="N24" i="7" a="1"/>
  <c r="N24" i="7" s="1"/>
  <c r="O24" i="7" a="1"/>
  <c r="O24" i="7" s="1"/>
  <c r="S24" i="7" a="1"/>
  <c r="S24" i="7" s="1"/>
  <c r="R24" i="7" a="1"/>
  <c r="R24" i="7" s="1"/>
  <c r="K10" i="7" a="1"/>
  <c r="K10" i="7" s="1"/>
  <c r="J10" i="7" a="1"/>
  <c r="J10" i="7" s="1"/>
  <c r="R23" i="7" a="1"/>
  <c r="R23" i="7" s="1"/>
  <c r="S23" i="7" a="1"/>
  <c r="S23" i="7" s="1"/>
  <c r="G8" i="7" a="1"/>
  <c r="G8" i="7" s="1"/>
  <c r="F8" i="7" a="1"/>
  <c r="F8" i="7" s="1"/>
  <c r="J6" i="7" a="1"/>
  <c r="J6" i="7" s="1"/>
  <c r="K6" i="7" a="1"/>
  <c r="K6" i="7" s="1"/>
  <c r="O22" i="7" a="1"/>
  <c r="O22" i="7" s="1"/>
  <c r="N22" i="7" a="1"/>
  <c r="N22" i="7" s="1"/>
  <c r="K25" i="7" a="1"/>
  <c r="K25" i="7" s="1"/>
  <c r="J25" i="7" a="1"/>
  <c r="J25" i="7" s="1"/>
  <c r="Z24" i="7" a="1"/>
  <c r="Z24" i="7" s="1"/>
  <c r="AA24" i="7" a="1"/>
  <c r="AA24" i="7" s="1"/>
  <c r="G12" i="7" a="1"/>
  <c r="G12" i="7" s="1"/>
  <c r="F12" i="7" a="1"/>
  <c r="F12" i="7" s="1"/>
  <c r="G21" i="7" a="1"/>
  <c r="G21" i="7" s="1"/>
  <c r="F21" i="7" a="1"/>
  <c r="F21" i="7" s="1"/>
  <c r="K12" i="7" a="1"/>
  <c r="K12" i="7" s="1"/>
  <c r="J12" i="7" a="1"/>
  <c r="J12" i="7" s="1"/>
  <c r="O8" i="7" a="1"/>
  <c r="O8" i="7" s="1"/>
  <c r="N8" i="7" a="1"/>
  <c r="N8" i="7" s="1"/>
  <c r="S21" i="7" a="1"/>
  <c r="S21" i="7" s="1"/>
  <c r="R21" i="7" a="1"/>
  <c r="R21" i="7" s="1"/>
  <c r="G9" i="7" a="1"/>
  <c r="G9" i="7" s="1"/>
  <c r="F9" i="7" a="1"/>
  <c r="F9" i="7" s="1"/>
  <c r="G14" i="7" a="1"/>
  <c r="G14" i="7" s="1"/>
  <c r="F14" i="7" a="1"/>
  <c r="F14" i="7" s="1"/>
  <c r="S6" i="7" a="1"/>
  <c r="S6" i="7" s="1"/>
  <c r="R6" i="7" a="1"/>
  <c r="R6" i="7" s="1"/>
  <c r="F23" i="7" a="1"/>
  <c r="F23" i="7" s="1"/>
  <c r="G23" i="7" a="1"/>
  <c r="G23" i="7" s="1"/>
  <c r="S25" i="7" a="1"/>
  <c r="S25" i="7" s="1"/>
  <c r="R25" i="7" a="1"/>
  <c r="R25" i="7" s="1"/>
  <c r="G11" i="7" a="1"/>
  <c r="G11" i="7" s="1"/>
  <c r="F11" i="7" a="1"/>
  <c r="F11" i="7" s="1"/>
  <c r="S13" i="7" a="1"/>
  <c r="S13" i="7" s="1"/>
  <c r="R13" i="7" a="1"/>
  <c r="R13" i="7" s="1"/>
  <c r="G18" i="7" a="1"/>
  <c r="G18" i="7" s="1"/>
  <c r="F18" i="7" a="1"/>
  <c r="F18" i="7" s="1"/>
  <c r="G7" i="7" a="1"/>
  <c r="G7" i="7" s="1"/>
  <c r="F7" i="7" a="1"/>
  <c r="F7" i="7" s="1"/>
  <c r="S22" i="7" a="1"/>
  <c r="S22" i="7" s="1"/>
  <c r="R22" i="7" a="1"/>
  <c r="R22" i="7" s="1"/>
  <c r="O20" i="7" a="1"/>
  <c r="O20" i="7" s="1"/>
  <c r="N20" i="7" a="1"/>
  <c r="N20" i="7" s="1"/>
  <c r="G25" i="7" a="1"/>
  <c r="G25" i="7" s="1"/>
  <c r="F25" i="7" a="1"/>
  <c r="F25" i="7" s="1"/>
  <c r="H24" i="1"/>
  <c r="R24" i="1" s="1"/>
  <c r="H25" i="1"/>
  <c r="R25" i="1" s="1"/>
  <c r="D23" i="1"/>
  <c r="N23" i="1" s="1"/>
  <c r="D22" i="1" l="1"/>
  <c r="N22" i="1" s="1"/>
  <c r="D20" i="1"/>
  <c r="N20" i="1" s="1"/>
  <c r="E22" i="1"/>
  <c r="O22" i="1" s="1"/>
  <c r="E23" i="1"/>
  <c r="O23" i="1" s="1"/>
  <c r="E20" i="1"/>
  <c r="O20" i="1" s="1"/>
  <c r="E21" i="1"/>
  <c r="O21" i="1" s="1"/>
  <c r="D21" i="1"/>
  <c r="N21" i="1" s="1"/>
  <c r="E18" i="1"/>
  <c r="O18" i="1" s="1"/>
  <c r="G25" i="1"/>
  <c r="Q25" i="1" s="1"/>
  <c r="F25" i="1"/>
  <c r="P25" i="1" s="1"/>
  <c r="F24" i="1"/>
  <c r="P24" i="1" s="1"/>
  <c r="G24" i="1"/>
  <c r="Q24" i="1" s="1"/>
  <c r="H19" i="1"/>
  <c r="R19" i="1" s="1"/>
  <c r="D18" i="1"/>
  <c r="N18" i="1" s="1"/>
  <c r="H23" i="1"/>
  <c r="R23" i="1" s="1"/>
  <c r="H20" i="1"/>
  <c r="R20" i="1" s="1"/>
  <c r="H22" i="1"/>
  <c r="R22" i="1" s="1"/>
  <c r="H21" i="1" l="1"/>
  <c r="R21" i="1" s="1"/>
  <c r="G20" i="1"/>
  <c r="Q20" i="1" s="1"/>
  <c r="G23" i="1"/>
  <c r="Q23" i="1" s="1"/>
  <c r="F20" i="1"/>
  <c r="P20" i="1" s="1"/>
  <c r="F19" i="1"/>
  <c r="P19" i="1" s="1"/>
  <c r="G19" i="1"/>
  <c r="Q19" i="1" s="1"/>
  <c r="F23" i="1"/>
  <c r="P23" i="1" s="1"/>
  <c r="K25" i="1"/>
  <c r="I25" i="1" s="1"/>
  <c r="K24" i="1"/>
  <c r="I24" i="1" s="1"/>
  <c r="F22" i="1"/>
  <c r="P22" i="1" s="1"/>
  <c r="G22" i="1"/>
  <c r="Q22" i="1" s="1"/>
  <c r="H18" i="1"/>
  <c r="F21" i="1" l="1"/>
  <c r="P21" i="1" s="1"/>
  <c r="G21" i="1"/>
  <c r="Q21" i="1" s="1"/>
  <c r="K20" i="1"/>
  <c r="I20" i="1" s="1"/>
  <c r="K23" i="1"/>
  <c r="I23" i="1" s="1"/>
  <c r="K19" i="1"/>
  <c r="I19" i="1" s="1"/>
  <c r="K22" i="1"/>
  <c r="I22" i="1" s="1"/>
  <c r="F18" i="1"/>
  <c r="P18" i="1" s="1"/>
  <c r="R18" i="1"/>
  <c r="G18" i="1"/>
  <c r="Q18" i="1" s="1"/>
  <c r="K21" i="1" l="1"/>
  <c r="I21" i="1" s="1"/>
  <c r="K18" i="1"/>
  <c r="I1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<sst xmlns="http://schemas.openxmlformats.org/spreadsheetml/2006/main" count="1422" uniqueCount="145">
  <si>
    <t>Дата заполнения</t>
  </si>
  <si>
    <t>ФИО заполняющего</t>
  </si>
  <si>
    <t>Должность заполняющего</t>
  </si>
  <si>
    <t>Наименование учреждения</t>
  </si>
  <si>
    <t>ИНН учреждения</t>
  </si>
  <si>
    <t>Показатель</t>
  </si>
  <si>
    <t>Уровень высокой эффективности (справочно)</t>
  </si>
  <si>
    <t xml:space="preserve">Потенциал снижения потребления </t>
  </si>
  <si>
    <t>Целевой уровень экономии</t>
  </si>
  <si>
    <t>Расчет потенциала и целевого уровня снижения (ЦУС) потребления ресурсов на новый трехлетний период</t>
  </si>
  <si>
    <t>Пустая строка</t>
  </si>
  <si>
    <t>неприменимо</t>
  </si>
  <si>
    <t>Здание эффективно. Требование не устанавливается.</t>
  </si>
  <si>
    <t>требование по снижению потребления не устанавливается</t>
  </si>
  <si>
    <t>Проверка заполнения листа</t>
  </si>
  <si>
    <t>Потребление моторного топлива,
 тут/л</t>
  </si>
  <si>
    <r>
      <t>Потребление тепловой энергии на отопление и вентиляцию,
 Вт·ч/м</t>
    </r>
    <r>
      <rPr>
        <vertAlign val="superscript"/>
        <sz val="11"/>
        <color theme="1"/>
        <rFont val="Stem"/>
        <charset val="204"/>
      </rPr>
      <t>2</t>
    </r>
    <r>
      <rPr>
        <sz val="11"/>
        <color theme="1"/>
        <rFont val="Stem"/>
      </rPr>
      <t>/ГСОП</t>
    </r>
  </si>
  <si>
    <r>
      <t>Потребление горячей воды,
 м</t>
    </r>
    <r>
      <rPr>
        <vertAlign val="superscript"/>
        <sz val="11"/>
        <color theme="1"/>
        <rFont val="Stem"/>
        <charset val="204"/>
      </rPr>
      <t>3</t>
    </r>
    <r>
      <rPr>
        <sz val="11"/>
        <color theme="1"/>
        <rFont val="Stem"/>
      </rPr>
      <t>/чел</t>
    </r>
  </si>
  <si>
    <r>
      <t>Потребление холодной воды,
 м</t>
    </r>
    <r>
      <rPr>
        <vertAlign val="superscript"/>
        <sz val="11"/>
        <color theme="1"/>
        <rFont val="Stem"/>
        <charset val="204"/>
      </rPr>
      <t>3</t>
    </r>
    <r>
      <rPr>
        <sz val="11"/>
        <color theme="1"/>
        <rFont val="Stem"/>
      </rPr>
      <t>/чел</t>
    </r>
  </si>
  <si>
    <r>
      <t>Потребление электрической энергии,
 кВт·ч/м</t>
    </r>
    <r>
      <rPr>
        <vertAlign val="superscript"/>
        <sz val="11"/>
        <color theme="1"/>
        <rFont val="Stem"/>
        <charset val="204"/>
      </rPr>
      <t>2</t>
    </r>
  </si>
  <si>
    <r>
      <t>Потребление природного газа,
 м</t>
    </r>
    <r>
      <rPr>
        <vertAlign val="superscript"/>
        <sz val="11"/>
        <color theme="1"/>
        <rFont val="Stem"/>
        <charset val="204"/>
      </rPr>
      <t>3</t>
    </r>
    <r>
      <rPr>
        <sz val="11"/>
        <color theme="1"/>
        <rFont val="Stem"/>
      </rPr>
      <t>/м</t>
    </r>
    <r>
      <rPr>
        <vertAlign val="superscript"/>
        <sz val="11"/>
        <color theme="1"/>
        <rFont val="Stem"/>
        <charset val="204"/>
      </rPr>
      <t>2</t>
    </r>
  </si>
  <si>
    <r>
      <t>Потребление твердого топлива на нужды отопления и вентиляции,
 Вт·ч/м</t>
    </r>
    <r>
      <rPr>
        <vertAlign val="superscript"/>
        <sz val="11"/>
        <color theme="1"/>
        <rFont val="Stem"/>
        <charset val="204"/>
      </rPr>
      <t>2</t>
    </r>
    <r>
      <rPr>
        <sz val="11"/>
        <color theme="1"/>
        <rFont val="Stem"/>
      </rPr>
      <t>/ГСОП</t>
    </r>
  </si>
  <si>
    <r>
      <t>Потребление иного энергетического ресурса на  нужды отопления и вентиляции,
 Вт·ч/м</t>
    </r>
    <r>
      <rPr>
        <vertAlign val="superscript"/>
        <sz val="11"/>
        <color theme="1"/>
        <rFont val="Stem"/>
        <charset val="204"/>
      </rPr>
      <t>2</t>
    </r>
    <r>
      <rPr>
        <sz val="11"/>
        <color theme="1"/>
        <rFont val="Stem"/>
      </rPr>
      <t>/ГСОП</t>
    </r>
  </si>
  <si>
    <t>Адрес здания, строения, сооружения, помещения</t>
  </si>
  <si>
    <t>Пожалуйста, выберите…</t>
  </si>
  <si>
    <t>Детские сады различного типа</t>
  </si>
  <si>
    <t xml:space="preserve">Общеобразовательные учреждения </t>
  </si>
  <si>
    <t>Учреждения профессионального образования</t>
  </si>
  <si>
    <t>ДЮСШ (включая спортивные школы, школы олимпийского резерва и т.п.)</t>
  </si>
  <si>
    <t>Школы искусств (художественные, хореографические)</t>
  </si>
  <si>
    <t>Музыкальные школы</t>
  </si>
  <si>
    <t>Лечебные учреждения со стационаром, медицинские центры и т.д.</t>
  </si>
  <si>
    <t>Амбулаторно-поликлинические организации</t>
  </si>
  <si>
    <t>Аптеки, молочные кухни, ветеринарные аптеки</t>
  </si>
  <si>
    <t>Больницы, в т.ч. корпуса, отделения</t>
  </si>
  <si>
    <t>Фельдшерско-акушерские пункты</t>
  </si>
  <si>
    <t>Типовые открытые спортивные сооружения</t>
  </si>
  <si>
    <t>Крытые спортивные сооружения</t>
  </si>
  <si>
    <t>Бассейны, водно-спортивные комплексы</t>
  </si>
  <si>
    <t>Библиотеки, читальные залы, медиатеки</t>
  </si>
  <si>
    <t>Музеи, выставки и т.п.</t>
  </si>
  <si>
    <t>Театры и кинотеатры</t>
  </si>
  <si>
    <t>Клубы</t>
  </si>
  <si>
    <t>Административные здания</t>
  </si>
  <si>
    <t>Собесы, биржи труда, центры занятости</t>
  </si>
  <si>
    <t>НИИ, проектные и конструкторские организации</t>
  </si>
  <si>
    <t>Нетиповое учреждение</t>
  </si>
  <si>
    <t>Информация об учреждении</t>
  </si>
  <si>
    <t>Контактный телефон</t>
  </si>
  <si>
    <t>Контактный адрес электронной почты</t>
  </si>
  <si>
    <r>
      <t xml:space="preserve">Результаты расчета из "Калькулятор ЦУС" </t>
    </r>
    <r>
      <rPr>
        <b/>
        <sz val="13"/>
        <color theme="1"/>
        <rFont val="Stem"/>
        <charset val="204"/>
      </rPr>
      <t>первого</t>
    </r>
    <r>
      <rPr>
        <sz val="13"/>
        <color theme="1"/>
        <rFont val="Stem"/>
      </rPr>
      <t xml:space="preserve"> трехлетнего периода</t>
    </r>
  </si>
  <si>
    <r>
      <t>Потребление тепловой энергии на отопление и вентиляцию,
 Вт·ч/м</t>
    </r>
    <r>
      <rPr>
        <vertAlign val="superscript"/>
        <sz val="10"/>
        <color theme="1"/>
        <rFont val="Stem"/>
      </rPr>
      <t>2</t>
    </r>
    <r>
      <rPr>
        <sz val="10"/>
        <color theme="1"/>
        <rFont val="Stem"/>
      </rPr>
      <t>/ГСОП</t>
    </r>
  </si>
  <si>
    <r>
      <t>Потребление горячей воды,
 м</t>
    </r>
    <r>
      <rPr>
        <vertAlign val="superscript"/>
        <sz val="10"/>
        <color theme="1"/>
        <rFont val="Stem"/>
      </rPr>
      <t>3</t>
    </r>
    <r>
      <rPr>
        <sz val="10"/>
        <color theme="1"/>
        <rFont val="Stem"/>
      </rPr>
      <t>/чел</t>
    </r>
  </si>
  <si>
    <r>
      <t>Потребление холодной воды,
 м</t>
    </r>
    <r>
      <rPr>
        <vertAlign val="superscript"/>
        <sz val="10"/>
        <color theme="1"/>
        <rFont val="Stem"/>
      </rPr>
      <t>3</t>
    </r>
    <r>
      <rPr>
        <sz val="10"/>
        <color theme="1"/>
        <rFont val="Stem"/>
      </rPr>
      <t>/чел</t>
    </r>
  </si>
  <si>
    <r>
      <t>Потребление электрической энергии,
 кВт·ч/м</t>
    </r>
    <r>
      <rPr>
        <vertAlign val="superscript"/>
        <sz val="10"/>
        <color theme="1"/>
        <rFont val="Stem"/>
      </rPr>
      <t>2</t>
    </r>
  </si>
  <si>
    <r>
      <t>Потребление природного газа,
 м</t>
    </r>
    <r>
      <rPr>
        <vertAlign val="superscript"/>
        <sz val="10"/>
        <color theme="1"/>
        <rFont val="Stem"/>
      </rPr>
      <t>3</t>
    </r>
    <r>
      <rPr>
        <sz val="10"/>
        <color theme="1"/>
        <rFont val="Stem"/>
      </rPr>
      <t>/м</t>
    </r>
    <r>
      <rPr>
        <vertAlign val="superscript"/>
        <sz val="10"/>
        <color theme="1"/>
        <rFont val="Stem"/>
      </rPr>
      <t>2</t>
    </r>
  </si>
  <si>
    <r>
      <t>Потребление твердого топлива на нужды отопления и вентиляции,
 Вт·ч/м</t>
    </r>
    <r>
      <rPr>
        <vertAlign val="superscript"/>
        <sz val="10"/>
        <color theme="1"/>
        <rFont val="Stem"/>
      </rPr>
      <t>2</t>
    </r>
    <r>
      <rPr>
        <sz val="10"/>
        <color theme="1"/>
        <rFont val="Stem"/>
      </rPr>
      <t>/ГСОП</t>
    </r>
  </si>
  <si>
    <r>
      <t>Потребление иного энергетического ресурса на  нужды отопления и вентиляции,
 Вт·ч/м</t>
    </r>
    <r>
      <rPr>
        <vertAlign val="superscript"/>
        <sz val="10"/>
        <color theme="1"/>
        <rFont val="Stem"/>
      </rPr>
      <t>2</t>
    </r>
    <r>
      <rPr>
        <sz val="10"/>
        <color theme="1"/>
        <rFont val="Stem"/>
      </rPr>
      <t>/ГСОП</t>
    </r>
  </si>
  <si>
    <t>По строке</t>
  </si>
  <si>
    <r>
      <t xml:space="preserve">Результаты расчета из "Калькулятор ЦУС" </t>
    </r>
    <r>
      <rPr>
        <b/>
        <sz val="14"/>
        <color theme="1"/>
        <rFont val="Stem"/>
        <charset val="204"/>
      </rPr>
      <t>первого</t>
    </r>
    <r>
      <rPr>
        <sz val="14"/>
        <color theme="1"/>
        <rFont val="Stem"/>
        <charset val="204"/>
      </rPr>
      <t xml:space="preserve"> трехлетнего периода</t>
    </r>
  </si>
  <si>
    <r>
      <rPr>
        <sz val="14"/>
        <color theme="1"/>
        <rFont val="Stem"/>
        <charset val="204"/>
      </rPr>
      <t xml:space="preserve">Результаты расчета из "Калькулятор ЦУС" </t>
    </r>
    <r>
      <rPr>
        <b/>
        <sz val="14"/>
        <color theme="1"/>
        <rFont val="Stem"/>
        <charset val="204"/>
      </rPr>
      <t>второго</t>
    </r>
    <r>
      <rPr>
        <sz val="14"/>
        <color theme="1"/>
        <rFont val="Stem"/>
        <charset val="204"/>
      </rPr>
      <t xml:space="preserve"> трехлетнего периода</t>
    </r>
  </si>
  <si>
    <r>
      <t>Удельное годовое значение (</t>
    </r>
    <r>
      <rPr>
        <b/>
        <sz val="12"/>
        <color theme="1"/>
        <rFont val="Stem"/>
      </rPr>
      <t>2022</t>
    </r>
    <r>
      <rPr>
        <sz val="12"/>
        <color theme="1"/>
        <rFont val="Stem"/>
      </rPr>
      <t xml:space="preserve"> года)</t>
    </r>
  </si>
  <si>
    <r>
      <t>Целевой уровень снижения за первый год (</t>
    </r>
    <r>
      <rPr>
        <b/>
        <sz val="12"/>
        <color theme="1"/>
        <rFont val="Stem"/>
        <charset val="204"/>
      </rPr>
      <t>2024</t>
    </r>
    <r>
      <rPr>
        <sz val="12"/>
        <color theme="1"/>
        <rFont val="Stem"/>
      </rPr>
      <t>)</t>
    </r>
  </si>
  <si>
    <r>
      <t>Целевой уровень снижения за первый и второй год (</t>
    </r>
    <r>
      <rPr>
        <b/>
        <sz val="12"/>
        <color theme="1"/>
        <rFont val="Stem"/>
        <charset val="204"/>
      </rPr>
      <t>2025</t>
    </r>
    <r>
      <rPr>
        <sz val="12"/>
        <color theme="1"/>
        <rFont val="Stem"/>
      </rPr>
      <t>)</t>
    </r>
  </si>
  <si>
    <r>
      <t>Целевой уровень снижения 
за трехлетний период (</t>
    </r>
    <r>
      <rPr>
        <b/>
        <sz val="12"/>
        <color theme="1"/>
        <rFont val="Stem"/>
        <charset val="204"/>
      </rPr>
      <t>2026</t>
    </r>
    <r>
      <rPr>
        <sz val="12"/>
        <color theme="1"/>
        <rFont val="Stem"/>
      </rPr>
      <t>)</t>
    </r>
  </si>
  <si>
    <t>Перейдите к заполнению информации "Результаты расчета из "Калькулятор ЦУС" первого трехлетнего периода</t>
  </si>
  <si>
    <t>Перейдите к заполнению информации "Результаты расчета из "Калькулятор ЦУС" второго трехлетнего периода</t>
  </si>
  <si>
    <t>ЭЭ</t>
  </si>
  <si>
    <t>ХВС</t>
  </si>
  <si>
    <t>Электроэнергия</t>
  </si>
  <si>
    <t>%</t>
  </si>
  <si>
    <t>Среднее значение удельного показателя</t>
  </si>
  <si>
    <t>Горячая вода</t>
  </si>
  <si>
    <t>Холодная вода</t>
  </si>
  <si>
    <t>N п/п</t>
  </si>
  <si>
    <t>Тепловая энергия (отопление и вентиляция)</t>
  </si>
  <si>
    <t>Удельный годовой расход</t>
  </si>
  <si>
    <t>Потенциал снижения потребления</t>
  </si>
  <si>
    <t>кВт·ч/кв. м</t>
  </si>
  <si>
    <t>Вт·ч/(кв. м x °C x сутки)</t>
  </si>
  <si>
    <t>Значение удельного показателя высокого класса энергоэффективности</t>
  </si>
  <si>
    <t>0.</t>
  </si>
  <si>
    <t>ДОУ</t>
  </si>
  <si>
    <t>куб. м/чел.</t>
  </si>
  <si>
    <t>Природный газ для целей приготовления пищи</t>
  </si>
  <si>
    <t>Твердое топливо для целей отопления и вентиляции</t>
  </si>
  <si>
    <t>куб. м/кв. м</t>
  </si>
  <si>
    <t>УР ТЭ</t>
  </si>
  <si>
    <t>УР ЭЭ</t>
  </si>
  <si>
    <t>УР ГВС</t>
  </si>
  <si>
    <t>УР ХВС</t>
  </si>
  <si>
    <t>УР ПГ на ПП</t>
  </si>
  <si>
    <t>УР ПТТ на ТЭ</t>
  </si>
  <si>
    <t>УР ПИЭР на ТЭ</t>
  </si>
  <si>
    <t>УР МТ</t>
  </si>
  <si>
    <t>УДЕЛЬНЫЕ ГОДОВЫЕ РАСХОДЫ РЕСУРСОВ И СООТВЕТСТВУЮЩИЕ ИМ ПОТЕНЦИАЛ СНИЖЕНИЯ ПОТРЕБЛЕНИЯ РЕСУРСОВ И ЦЕЛЕВОЙ УРОВЕНЬ ЭКОНОМИИ РЕСУРСОВ</t>
  </si>
  <si>
    <t>Общеобразовательные учреждения</t>
  </si>
  <si>
    <t>УВЭ</t>
  </si>
  <si>
    <t>ТЭ</t>
  </si>
  <si>
    <t>ПСП</t>
  </si>
  <si>
    <t>ЦУЭ</t>
  </si>
  <si>
    <t>ГВС</t>
  </si>
  <si>
    <t>ПГ на ПП</t>
  </si>
  <si>
    <t>МТ</t>
  </si>
  <si>
    <t>П4 1-</t>
  </si>
  <si>
    <t>П4 2-</t>
  </si>
  <si>
    <t>П4 3-</t>
  </si>
  <si>
    <t>П4 4-</t>
  </si>
  <si>
    <t>ЦУС22</t>
  </si>
  <si>
    <t>УР22</t>
  </si>
  <si>
    <t>ЦУС23</t>
  </si>
  <si>
    <t>Урб</t>
  </si>
  <si>
    <t xml:space="preserve"> </t>
  </si>
  <si>
    <t>15.9%</t>
  </si>
  <si>
    <t>П4 5-</t>
  </si>
  <si>
    <t>П4 6-</t>
  </si>
  <si>
    <t>П4 7-</t>
  </si>
  <si>
    <t>П4 8-</t>
  </si>
  <si>
    <t>П4 9-</t>
  </si>
  <si>
    <t>П4 10-</t>
  </si>
  <si>
    <t>П4 11-</t>
  </si>
  <si>
    <t>П4 13-</t>
  </si>
  <si>
    <t>П4 14-</t>
  </si>
  <si>
    <t>П4 15-</t>
  </si>
  <si>
    <t>П4 16-</t>
  </si>
  <si>
    <t>П4 17-</t>
  </si>
  <si>
    <t>П4 18-</t>
  </si>
  <si>
    <t>П4 19-</t>
  </si>
  <si>
    <t>П4 20-</t>
  </si>
  <si>
    <t>П4 21-</t>
  </si>
  <si>
    <t>П4 22-</t>
  </si>
  <si>
    <t>10.7%</t>
  </si>
  <si>
    <t>ТТ на ТЭ</t>
  </si>
  <si>
    <t>ИЭР на ТЭ</t>
  </si>
  <si>
    <r>
      <t>Удельное годовое значение (</t>
    </r>
    <r>
      <rPr>
        <b/>
        <sz val="12"/>
        <color theme="1"/>
        <rFont val="Stem"/>
        <charset val="204"/>
      </rPr>
      <t>2019</t>
    </r>
    <r>
      <rPr>
        <sz val="12"/>
        <color theme="1"/>
        <rFont val="Stem"/>
      </rPr>
      <t xml:space="preserve"> года)</t>
    </r>
  </si>
  <si>
    <r>
      <t>Целевой уровень снижения за первый год (</t>
    </r>
    <r>
      <rPr>
        <b/>
        <sz val="12"/>
        <color theme="1"/>
        <rFont val="Stem"/>
        <charset val="204"/>
      </rPr>
      <t>2021</t>
    </r>
    <r>
      <rPr>
        <sz val="12"/>
        <color theme="1"/>
        <rFont val="Stem"/>
      </rPr>
      <t>)</t>
    </r>
  </si>
  <si>
    <r>
      <t>Целевой уровень снижения за первый и второй год (</t>
    </r>
    <r>
      <rPr>
        <b/>
        <sz val="12"/>
        <color theme="1"/>
        <rFont val="Stem"/>
        <charset val="204"/>
      </rPr>
      <t>2022</t>
    </r>
    <r>
      <rPr>
        <sz val="12"/>
        <color theme="1"/>
        <rFont val="Stem"/>
      </rPr>
      <t>)</t>
    </r>
  </si>
  <si>
    <r>
      <t>Целевой уровень снижения 
за трехлетний период (</t>
    </r>
    <r>
      <rPr>
        <b/>
        <sz val="12"/>
        <color theme="1"/>
        <rFont val="Stem"/>
        <charset val="204"/>
      </rPr>
      <t>2023</t>
    </r>
    <r>
      <rPr>
        <sz val="12"/>
        <color theme="1"/>
        <rFont val="Stem"/>
      </rPr>
      <t>)</t>
    </r>
  </si>
  <si>
    <t>Удельное годовое значение (принимаемое для 2022 года)</t>
  </si>
  <si>
    <t>Целевой уровень снижения 
за первый год (2024)</t>
  </si>
  <si>
    <t>Целевой уровень снижения 
за первый и второй год (2025)</t>
  </si>
  <si>
    <t>Целевой уровень снижения 
за трехлетний период (2026)</t>
  </si>
  <si>
    <t>Перейдите к заполнению информации об учреждении</t>
  </si>
  <si>
    <r>
      <t xml:space="preserve">Результаты расчета из "Калькулятор ЦУС" 
</t>
    </r>
    <r>
      <rPr>
        <b/>
        <sz val="13"/>
        <color theme="1"/>
        <rFont val="Stem"/>
        <charset val="204"/>
      </rPr>
      <t>второго</t>
    </r>
    <r>
      <rPr>
        <sz val="13"/>
        <color theme="1"/>
        <rFont val="Stem"/>
      </rPr>
      <t xml:space="preserve"> трехлетнего периода</t>
    </r>
  </si>
  <si>
    <t>Функционально-типологическая группа объекта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</si>
</sst>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Stem"/>
    </font>
    <font>
      <sz val="11"/>
      <color theme="1"/>
      <name val="Stem"/>
    </font>
    <font>
      <sz val="11"/>
      <name val="Calibri"/>
    </font>
    <font>
      <sz val="12"/>
      <color theme="1"/>
      <name val="Stem"/>
    </font>
    <font>
      <sz val="10"/>
      <color theme="1"/>
      <name val="Stem"/>
    </font>
    <font>
      <vertAlign val="superscript"/>
      <sz val="11"/>
      <color theme="1"/>
      <name val="Stem"/>
      <charset val="204"/>
    </font>
    <font>
      <sz val="11"/>
      <color theme="1"/>
      <name val="Calibri"/>
      <family val="2"/>
      <charset val="204"/>
    </font>
    <font>
      <sz val="13"/>
      <color theme="1"/>
      <name val="Stem"/>
    </font>
    <font>
      <b/>
      <sz val="13"/>
      <color theme="1"/>
      <name val="Stem"/>
      <charset val="204"/>
    </font>
    <font>
      <vertAlign val="superscript"/>
      <sz val="10"/>
      <color theme="1"/>
      <name val="Stem"/>
    </font>
    <font>
      <sz val="14"/>
      <color theme="1"/>
      <name val="Stem"/>
      <charset val="204"/>
    </font>
    <font>
      <b/>
      <sz val="14"/>
      <color theme="1"/>
      <name val="Stem"/>
      <charset val="204"/>
    </font>
    <font>
      <b/>
      <sz val="12"/>
      <color theme="1"/>
      <name val="Stem"/>
    </font>
    <font>
      <b/>
      <sz val="12"/>
      <color theme="1"/>
      <name val="Stem"/>
      <charset val="204"/>
    </font>
    <font>
      <sz val="10"/>
      <name val="Stem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Stem"/>
      <family val="2"/>
    </font>
  </fonts>
  <fills count="11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D0CECE"/>
        <bgColor rgb="FFD0CECE"/>
      </patternFill>
    </fill>
    <fill>
      <patternFill patternType="solid">
        <fgColor theme="4" tint="0.39997558519241921"/>
        <bgColor rgb="FF34A0C3"/>
      </patternFill>
    </fill>
    <fill>
      <patternFill patternType="solid">
        <fgColor theme="4" tint="0.39997558519241921"/>
        <bgColor rgb="FF42B3AA"/>
      </patternFill>
    </fill>
    <fill>
      <patternFill patternType="solid">
        <fgColor theme="4" tint="0.39997558519241921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9" fontId="2" fillId="0" borderId="0" applyFont="0" applyFill="0" applyBorder="0" applyAlignment="0" applyProtection="0"/>
  </cellStyleXfs>
  <cellXfs count="165">
    <xf numFmtId="0" fontId="0" fillId="0" borderId="0" xfId="0"/>
    <xf numFmtId="0" fontId="9" fillId="0" borderId="0" xfId="1" applyFont="1"/>
    <xf numFmtId="0" fontId="2" fillId="0" borderId="0" xfId="1"/>
    <xf numFmtId="0" fontId="19" fillId="0" borderId="5" xfId="0" applyFont="1" applyBorder="1" applyAlignment="1">
      <alignment horizontal="center" vertical="center" wrapText="1"/>
    </xf>
    <xf numFmtId="10" fontId="19" fillId="0" borderId="5" xfId="0" applyNumberFormat="1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0" fontId="19" fillId="0" borderId="9" xfId="0" applyNumberFormat="1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0" fillId="0" borderId="5" xfId="0" applyBorder="1"/>
    <xf numFmtId="0" fontId="19" fillId="0" borderId="12" xfId="0" applyFont="1" applyBorder="1" applyAlignment="1">
      <alignment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10" fontId="19" fillId="0" borderId="17" xfId="0" applyNumberFormat="1" applyFont="1" applyBorder="1" applyAlignment="1">
      <alignment horizontal="center" vertical="center"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19" fillId="0" borderId="18" xfId="0" applyFont="1" applyBorder="1" applyAlignment="1">
      <alignment horizontal="center" vertical="center" wrapText="1"/>
    </xf>
    <xf numFmtId="10" fontId="19" fillId="0" borderId="19" xfId="0" applyNumberFormat="1" applyFont="1" applyBorder="1" applyAlignment="1">
      <alignment horizontal="center" vertical="center" wrapText="1"/>
    </xf>
    <xf numFmtId="10" fontId="19" fillId="0" borderId="20" xfId="0" applyNumberFormat="1" applyFont="1" applyBorder="1" applyAlignment="1">
      <alignment horizontal="center" vertical="center" wrapText="1"/>
    </xf>
    <xf numFmtId="10" fontId="19" fillId="0" borderId="23" xfId="0" applyNumberFormat="1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10" fontId="19" fillId="0" borderId="12" xfId="0" applyNumberFormat="1" applyFont="1" applyBorder="1" applyAlignment="1">
      <alignment horizontal="center" vertical="center" wrapText="1"/>
    </xf>
    <xf numFmtId="10" fontId="19" fillId="0" borderId="26" xfId="0" applyNumberFormat="1" applyFont="1" applyBorder="1" applyAlignment="1">
      <alignment horizontal="center" vertical="center" wrapText="1"/>
    </xf>
    <xf numFmtId="10" fontId="19" fillId="0" borderId="24" xfId="0" applyNumberFormat="1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10" fontId="19" fillId="0" borderId="11" xfId="0" applyNumberFormat="1" applyFont="1" applyBorder="1" applyAlignment="1">
      <alignment horizontal="center" vertical="center" wrapText="1"/>
    </xf>
    <xf numFmtId="10" fontId="19" fillId="0" borderId="35" xfId="0" applyNumberFormat="1" applyFont="1" applyBorder="1" applyAlignment="1">
      <alignment horizontal="center" vertical="center" wrapText="1"/>
    </xf>
    <xf numFmtId="0" fontId="19" fillId="0" borderId="14" xfId="0" applyFont="1" applyBorder="1" applyAlignment="1">
      <alignment vertical="center" wrapText="1"/>
    </xf>
    <xf numFmtId="0" fontId="19" fillId="0" borderId="15" xfId="0" applyFont="1" applyBorder="1" applyAlignment="1">
      <alignment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9" xfId="0" applyFont="1" applyBorder="1" applyAlignment="1">
      <alignment vertical="center" wrapText="1"/>
    </xf>
    <xf numFmtId="0" fontId="19" fillId="0" borderId="20" xfId="0" applyFont="1" applyBorder="1" applyAlignment="1">
      <alignment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10" fontId="19" fillId="0" borderId="14" xfId="0" applyNumberFormat="1" applyFont="1" applyBorder="1" applyAlignment="1">
      <alignment horizontal="center" vertical="center" wrapText="1"/>
    </xf>
    <xf numFmtId="10" fontId="19" fillId="0" borderId="15" xfId="0" applyNumberFormat="1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0" fontId="19" fillId="0" borderId="26" xfId="0" applyFont="1" applyBorder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10" fontId="19" fillId="0" borderId="21" xfId="0" applyNumberFormat="1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9" xfId="0" applyBorder="1"/>
    <xf numFmtId="0" fontId="0" fillId="0" borderId="23" xfId="0" applyBorder="1"/>
    <xf numFmtId="0" fontId="0" fillId="0" borderId="22" xfId="0" applyBorder="1"/>
    <xf numFmtId="0" fontId="19" fillId="0" borderId="13" xfId="0" applyFont="1" applyBorder="1" applyAlignment="1">
      <alignment vertical="center" wrapText="1"/>
    </xf>
    <xf numFmtId="0" fontId="2" fillId="0" borderId="5" xfId="1" applyBorder="1"/>
    <xf numFmtId="2" fontId="2" fillId="0" borderId="5" xfId="1" applyNumberFormat="1" applyBorder="1"/>
    <xf numFmtId="10" fontId="2" fillId="0" borderId="5" xfId="1" applyNumberFormat="1" applyBorder="1"/>
    <xf numFmtId="0" fontId="9" fillId="0" borderId="5" xfId="1" applyFont="1" applyBorder="1"/>
    <xf numFmtId="0" fontId="9" fillId="0" borderId="5" xfId="1" applyFont="1" applyBorder="1" applyAlignment="1">
      <alignment horizontal="center" vertical="center"/>
    </xf>
    <xf numFmtId="0" fontId="2" fillId="0" borderId="5" xfId="1" applyFill="1" applyBorder="1"/>
    <xf numFmtId="2" fontId="19" fillId="0" borderId="13" xfId="0" applyNumberFormat="1" applyFont="1" applyBorder="1" applyAlignment="1">
      <alignment horizontal="center" vertical="center" wrapText="1"/>
    </xf>
    <xf numFmtId="2" fontId="19" fillId="0" borderId="25" xfId="0" applyNumberFormat="1" applyFont="1" applyBorder="1" applyAlignment="1">
      <alignment horizontal="center" vertical="center" wrapText="1"/>
    </xf>
    <xf numFmtId="2" fontId="19" fillId="0" borderId="16" xfId="0" applyNumberFormat="1" applyFont="1" applyBorder="1" applyAlignment="1">
      <alignment horizontal="center" vertical="center" wrapText="1"/>
    </xf>
    <xf numFmtId="10" fontId="2" fillId="0" borderId="5" xfId="1" applyNumberFormat="1" applyFill="1" applyBorder="1"/>
    <xf numFmtId="2" fontId="2" fillId="0" borderId="5" xfId="1" applyNumberFormat="1" applyFill="1" applyBorder="1"/>
    <xf numFmtId="10" fontId="19" fillId="0" borderId="22" xfId="0" applyNumberFormat="1" applyFont="1" applyBorder="1" applyAlignment="1">
      <alignment horizontal="center" vertical="center" wrapText="1"/>
    </xf>
    <xf numFmtId="0" fontId="2" fillId="10" borderId="5" xfId="1" applyFill="1" applyBorder="1"/>
    <xf numFmtId="10" fontId="2" fillId="10" borderId="5" xfId="1" applyNumberFormat="1" applyFill="1" applyBorder="1"/>
    <xf numFmtId="0" fontId="19" fillId="0" borderId="51" xfId="0" applyFont="1" applyBorder="1" applyAlignment="1">
      <alignment horizontal="center" vertical="center" wrapText="1"/>
    </xf>
    <xf numFmtId="0" fontId="19" fillId="0" borderId="52" xfId="0" applyFont="1" applyBorder="1" applyAlignment="1">
      <alignment horizontal="center" vertical="center" wrapText="1"/>
    </xf>
    <xf numFmtId="0" fontId="19" fillId="0" borderId="53" xfId="0" applyFont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/>
    </xf>
    <xf numFmtId="0" fontId="0" fillId="0" borderId="7" xfId="0" applyBorder="1"/>
    <xf numFmtId="0" fontId="19" fillId="0" borderId="54" xfId="0" applyFont="1" applyBorder="1" applyAlignment="1">
      <alignment horizontal="center" vertical="center" wrapText="1"/>
    </xf>
    <xf numFmtId="0" fontId="19" fillId="0" borderId="55" xfId="0" applyFont="1" applyBorder="1" applyAlignment="1">
      <alignment horizontal="center" vertical="center" wrapText="1"/>
    </xf>
    <xf numFmtId="2" fontId="19" fillId="0" borderId="18" xfId="0" applyNumberFormat="1" applyFont="1" applyBorder="1" applyAlignment="1">
      <alignment horizontal="center" vertical="center" wrapText="1"/>
    </xf>
    <xf numFmtId="0" fontId="19" fillId="0" borderId="56" xfId="0" applyFont="1" applyBorder="1" applyAlignment="1">
      <alignment horizontal="center" vertical="center" wrapText="1"/>
    </xf>
    <xf numFmtId="10" fontId="19" fillId="0" borderId="57" xfId="0" applyNumberFormat="1" applyFont="1" applyBorder="1" applyAlignment="1">
      <alignment horizontal="center" vertical="center" wrapText="1"/>
    </xf>
    <xf numFmtId="10" fontId="19" fillId="0" borderId="58" xfId="0" applyNumberFormat="1" applyFont="1" applyBorder="1" applyAlignment="1">
      <alignment horizontal="center" vertical="center" wrapText="1"/>
    </xf>
    <xf numFmtId="0" fontId="0" fillId="0" borderId="0" xfId="0" applyProtection="1">
      <protection hidden="1"/>
    </xf>
    <xf numFmtId="0" fontId="4" fillId="2" borderId="0" xfId="0" applyFont="1" applyFill="1" applyProtection="1">
      <protection hidden="1"/>
    </xf>
    <xf numFmtId="0" fontId="7" fillId="4" borderId="0" xfId="0" applyFont="1" applyFill="1" applyBorder="1" applyAlignment="1" applyProtection="1">
      <alignment horizontal="left" vertical="center" wrapText="1" indent="3"/>
      <protection hidden="1"/>
    </xf>
    <xf numFmtId="0" fontId="4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Alignment="1" applyProtection="1">
      <alignment horizontal="right" vertical="center"/>
      <protection hidden="1"/>
    </xf>
    <xf numFmtId="0" fontId="9" fillId="0" borderId="0" xfId="0" applyFont="1" applyProtection="1">
      <protection hidden="1"/>
    </xf>
    <xf numFmtId="0" fontId="7" fillId="3" borderId="2" xfId="0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center" vertical="center" wrapText="1"/>
      <protection hidden="1"/>
    </xf>
    <xf numFmtId="0" fontId="7" fillId="2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0" fillId="0" borderId="43" xfId="0" applyBorder="1" applyProtection="1">
      <protection hidden="1"/>
    </xf>
    <xf numFmtId="0" fontId="0" fillId="0" borderId="44" xfId="0" applyBorder="1" applyProtection="1">
      <protection hidden="1"/>
    </xf>
    <xf numFmtId="0" fontId="0" fillId="0" borderId="45" xfId="0" applyBorder="1" applyProtection="1">
      <protection hidden="1"/>
    </xf>
    <xf numFmtId="0" fontId="7" fillId="2" borderId="2" xfId="0" applyFont="1" applyFill="1" applyBorder="1" applyAlignment="1" applyProtection="1">
      <alignment horizontal="right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4" borderId="2" xfId="0" applyFont="1" applyFill="1" applyBorder="1" applyAlignment="1" applyProtection="1">
      <alignment horizontal="left" vertical="center" wrapText="1" indent="3"/>
      <protection hidden="1"/>
    </xf>
    <xf numFmtId="2" fontId="0" fillId="0" borderId="46" xfId="0" applyNumberFormat="1" applyBorder="1" applyProtection="1">
      <protection hidden="1"/>
    </xf>
    <xf numFmtId="2" fontId="0" fillId="0" borderId="0" xfId="0" applyNumberFormat="1" applyBorder="1" applyProtection="1">
      <protection hidden="1"/>
    </xf>
    <xf numFmtId="2" fontId="0" fillId="0" borderId="47" xfId="0" applyNumberFormat="1" applyBorder="1" applyProtection="1">
      <protection hidden="1"/>
    </xf>
    <xf numFmtId="0" fontId="0" fillId="0" borderId="46" xfId="0" applyBorder="1" applyProtection="1">
      <protection hidden="1"/>
    </xf>
    <xf numFmtId="0" fontId="0" fillId="0" borderId="47" xfId="0" applyBorder="1" applyProtection="1">
      <protection hidden="1"/>
    </xf>
    <xf numFmtId="2" fontId="0" fillId="0" borderId="48" xfId="0" applyNumberFormat="1" applyBorder="1" applyProtection="1">
      <protection hidden="1"/>
    </xf>
    <xf numFmtId="2" fontId="0" fillId="0" borderId="49" xfId="0" applyNumberFormat="1" applyBorder="1" applyProtection="1">
      <protection hidden="1"/>
    </xf>
    <xf numFmtId="2" fontId="0" fillId="0" borderId="50" xfId="0" applyNumberFormat="1" applyBorder="1" applyProtection="1">
      <protection hidden="1"/>
    </xf>
    <xf numFmtId="0" fontId="0" fillId="0" borderId="48" xfId="0" applyBorder="1" applyProtection="1">
      <protection hidden="1"/>
    </xf>
    <xf numFmtId="0" fontId="0" fillId="0" borderId="50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Fill="1" applyBorder="1" applyProtection="1">
      <protection hidden="1"/>
    </xf>
    <xf numFmtId="0" fontId="4" fillId="2" borderId="0" xfId="0" applyFont="1" applyFill="1" applyAlignment="1" applyProtection="1">
      <alignment horizontal="right" vertical="center" wrapText="1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0" fontId="6" fillId="6" borderId="2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right" vertical="center" wrapText="1"/>
      <protection hidden="1"/>
    </xf>
    <xf numFmtId="0" fontId="7" fillId="4" borderId="2" xfId="0" applyFont="1" applyFill="1" applyBorder="1" applyAlignment="1" applyProtection="1">
      <alignment horizontal="left" vertical="center" wrapText="1"/>
      <protection hidden="1"/>
    </xf>
    <xf numFmtId="0" fontId="4" fillId="3" borderId="2" xfId="0" applyFont="1" applyFill="1" applyBorder="1" applyAlignment="1" applyProtection="1">
      <alignment horizontal="right" vertical="center" wrapText="1"/>
      <protection hidden="1"/>
    </xf>
    <xf numFmtId="0" fontId="4" fillId="3" borderId="2" xfId="0" applyFont="1" applyFill="1" applyBorder="1" applyAlignment="1" applyProtection="1">
      <alignment horizontal="center" vertical="center" wrapText="1"/>
      <protection hidden="1"/>
    </xf>
    <xf numFmtId="2" fontId="20" fillId="8" borderId="5" xfId="1" applyNumberFormat="1" applyFont="1" applyFill="1" applyBorder="1" applyAlignment="1" applyProtection="1">
      <alignment horizontal="center" vertical="center" wrapText="1"/>
      <protection locked="0"/>
    </xf>
    <xf numFmtId="10" fontId="20" fillId="8" borderId="5" xfId="2" applyNumberFormat="1" applyFont="1" applyFill="1" applyBorder="1" applyAlignment="1" applyProtection="1">
      <alignment horizontal="center" vertical="center" wrapText="1"/>
      <protection locked="0"/>
    </xf>
    <xf numFmtId="2" fontId="20" fillId="9" borderId="5" xfId="1" applyNumberFormat="1" applyFont="1" applyFill="1" applyBorder="1" applyAlignment="1" applyProtection="1">
      <alignment horizontal="center" vertical="center" wrapText="1"/>
      <protection locked="0"/>
    </xf>
    <xf numFmtId="10" fontId="20" fillId="8" borderId="5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right" vertical="center" wrapText="1"/>
      <protection hidden="1"/>
    </xf>
    <xf numFmtId="2" fontId="17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17" fillId="2" borderId="0" xfId="0" applyNumberFormat="1" applyFont="1" applyFill="1" applyBorder="1" applyAlignment="1" applyProtection="1">
      <alignment horizontal="center" vertical="center" wrapText="1"/>
      <protection hidden="1"/>
    </xf>
    <xf numFmtId="10" fontId="17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Protection="1">
      <protection hidden="1"/>
    </xf>
    <xf numFmtId="49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3" xfId="0" applyNumberFormat="1" applyFont="1" applyBorder="1" applyAlignment="1" applyProtection="1">
      <alignment horizontal="center" vertical="center" wrapText="1"/>
      <protection locked="0"/>
    </xf>
    <xf numFmtId="0" fontId="4" fillId="0" borderId="6" xfId="0" applyNumberFormat="1" applyFont="1" applyBorder="1" applyAlignment="1" applyProtection="1">
      <alignment horizontal="center" vertical="center" wrapText="1"/>
      <protection locked="0"/>
    </xf>
    <xf numFmtId="0" fontId="10" fillId="7" borderId="7" xfId="0" applyFont="1" applyFill="1" applyBorder="1" applyAlignment="1" applyProtection="1">
      <alignment vertical="center"/>
      <protection hidden="1"/>
    </xf>
    <xf numFmtId="0" fontId="10" fillId="7" borderId="5" xfId="0" applyFont="1" applyFill="1" applyBorder="1" applyAlignment="1" applyProtection="1">
      <alignment horizontal="center" vertical="center" wrapText="1"/>
      <protection hidden="1"/>
    </xf>
    <xf numFmtId="2" fontId="17" fillId="7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4" borderId="0" xfId="0" applyFont="1" applyFill="1" applyBorder="1" applyAlignment="1" applyProtection="1">
      <alignment horizontal="left" vertical="center" wrapText="1" indent="2"/>
      <protection hidden="1"/>
    </xf>
    <xf numFmtId="0" fontId="7" fillId="4" borderId="7" xfId="0" applyFont="1" applyFill="1" applyBorder="1" applyAlignment="1" applyProtection="1">
      <alignment horizontal="left" vertical="center" wrapText="1" indent="2"/>
      <protection hidden="1"/>
    </xf>
    <xf numFmtId="0" fontId="3" fillId="5" borderId="0" xfId="0" applyFont="1" applyFill="1" applyAlignment="1" applyProtection="1">
      <alignment horizontal="left" vertical="center"/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5" fillId="0" borderId="1" xfId="0" applyFont="1" applyBorder="1" applyProtection="1">
      <protection hidden="1"/>
    </xf>
    <xf numFmtId="0" fontId="13" fillId="5" borderId="0" xfId="0" applyFont="1" applyFill="1" applyAlignment="1" applyProtection="1">
      <alignment horizontal="center" vertical="center"/>
      <protection hidden="1"/>
    </xf>
    <xf numFmtId="0" fontId="14" fillId="5" borderId="0" xfId="0" applyFont="1" applyFill="1" applyAlignment="1" applyProtection="1">
      <alignment horizontal="center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1" fillId="0" borderId="5" xfId="1" applyFont="1" applyBorder="1" applyAlignment="1">
      <alignment horizontal="center"/>
    </xf>
    <xf numFmtId="0" fontId="2" fillId="0" borderId="5" xfId="1" applyBorder="1" applyAlignment="1">
      <alignment horizontal="center"/>
    </xf>
    <xf numFmtId="0" fontId="2" fillId="0" borderId="9" xfId="1" applyBorder="1" applyAlignment="1">
      <alignment horizontal="center"/>
    </xf>
    <xf numFmtId="0" fontId="2" fillId="0" borderId="6" xfId="1" applyBorder="1" applyAlignment="1">
      <alignment horizontal="center"/>
    </xf>
    <xf numFmtId="0" fontId="2" fillId="0" borderId="10" xfId="1" applyBorder="1" applyAlignment="1">
      <alignment horizontal="center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9" fillId="0" borderId="32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 2" xfId="2"/>
  </cellStyles>
  <dxfs count="26"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FF0000"/>
      </font>
      <fill>
        <patternFill patternType="solid">
          <fgColor rgb="FFFBE4D5"/>
          <bgColor rgb="FFFBE4D5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FF0000"/>
      </font>
      <fill>
        <patternFill patternType="solid">
          <fgColor rgb="FFFBE4D5"/>
          <bgColor rgb="FFFBE4D5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FF0000"/>
      </font>
      <fill>
        <patternFill patternType="solid">
          <fgColor rgb="FFFBE4D5"/>
          <bgColor rgb="FFFBE4D5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FF0000"/>
      </font>
      <fill>
        <patternFill patternType="solid">
          <fgColor rgb="FFFBE4D5"/>
          <bgColor rgb="FFFBE4D5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FF0000"/>
      </font>
      <fill>
        <patternFill patternType="solid">
          <fgColor rgb="FFFBE4D5"/>
          <bgColor rgb="FFFBE4D5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F7CAAC"/>
          <bgColor rgb="FFF7CAAC"/>
        </patternFill>
      </fill>
    </dxf>
    <dxf>
      <font>
        <color rgb="FF548135"/>
      </font>
      <fill>
        <patternFill patternType="solid">
          <fgColor rgb="FFC5E0B3"/>
          <bgColor rgb="FFC5E0B3"/>
        </patternFill>
      </fill>
    </dxf>
    <dxf>
      <font>
        <color rgb="FFFF0000"/>
      </font>
      <fill>
        <patternFill patternType="solid">
          <fgColor rgb="FFFBE4D5"/>
          <bgColor rgb="FFFBE4D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zlma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Результаты расчета"/>
      <sheetName val="Экспресс потенциал"/>
      <sheetName val="Общеобр.У"/>
      <sheetName val="Экспресс потенциал2"/>
      <sheetName val="1.Общие данные по зданию"/>
      <sheetName val="1а.Результаты 1-го 3-х летия"/>
      <sheetName val="2.УР ТЭ на нужды ОиВ"/>
      <sheetName val="3.УР горячей воды"/>
      <sheetName val="4.УР холодной воды"/>
      <sheetName val="5.УР ЭЭ"/>
      <sheetName val="6.УР природного газа на цели ПП"/>
      <sheetName val="7.УР топлива на отопл. и вент."/>
      <sheetName val="8.УР моторного топлива"/>
      <sheetName val="ВУЗ"/>
      <sheetName val="Школа искусств"/>
      <sheetName val="Муз.школа"/>
      <sheetName val="ФАП"/>
      <sheetName val="Театры, кинотеатры"/>
      <sheetName val="Музеи"/>
      <sheetName val="ДЮСШ"/>
      <sheetName val="Больница"/>
      <sheetName val="Мед.стационар"/>
      <sheetName val="Поликлиника,амбулаторий"/>
      <sheetName val="Аптека,мол.кухня,ветаптека"/>
      <sheetName val="Клуб"/>
      <sheetName val="ДОУ"/>
      <sheetName val="Библиотеки"/>
      <sheetName val="Адм. здания"/>
      <sheetName val="НИИ и проч"/>
      <sheetName val="Центры занятости и Собесы"/>
      <sheetName val="Откр.спорт.сооруж-е"/>
      <sheetName val="Бассейны"/>
      <sheetName val="Крыт.спорт.сооруж-е"/>
      <sheetName val="Климатология2019"/>
      <sheetName val="Климатология2020"/>
      <sheetName val="Климатология2021"/>
      <sheetName val="Климатология2022"/>
      <sheetName val="Климатология2023"/>
      <sheetName val="Климатология2024"/>
      <sheetName val="Климатология2025"/>
      <sheetName val="списки"/>
    </sheetNames>
    <sheetDataSet>
      <sheetData sheetId="0">
        <row r="15">
          <cell r="B15">
            <v>46.150059944937581</v>
          </cell>
        </row>
      </sheetData>
      <sheetData sheetId="1"/>
      <sheetData sheetId="2">
        <row r="6">
          <cell r="C6">
            <v>0</v>
          </cell>
        </row>
      </sheetData>
      <sheetData sheetId="3"/>
      <sheetData sheetId="4">
        <row r="6">
          <cell r="C6" t="str">
            <v xml:space="preserve">Общеобразовательные учреждения 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C6">
            <v>0</v>
          </cell>
        </row>
      </sheetData>
      <sheetData sheetId="14">
        <row r="6">
          <cell r="C6">
            <v>0</v>
          </cell>
        </row>
      </sheetData>
      <sheetData sheetId="15">
        <row r="6">
          <cell r="C6">
            <v>0</v>
          </cell>
        </row>
      </sheetData>
      <sheetData sheetId="16">
        <row r="6">
          <cell r="C6">
            <v>0</v>
          </cell>
        </row>
      </sheetData>
      <sheetData sheetId="17">
        <row r="6">
          <cell r="C6">
            <v>0</v>
          </cell>
        </row>
      </sheetData>
      <sheetData sheetId="18">
        <row r="6">
          <cell r="C6">
            <v>0</v>
          </cell>
        </row>
      </sheetData>
      <sheetData sheetId="19">
        <row r="6">
          <cell r="C6">
            <v>0</v>
          </cell>
        </row>
      </sheetData>
      <sheetData sheetId="20">
        <row r="6">
          <cell r="C6">
            <v>0</v>
          </cell>
        </row>
      </sheetData>
      <sheetData sheetId="21">
        <row r="6">
          <cell r="C6">
            <v>0</v>
          </cell>
        </row>
      </sheetData>
      <sheetData sheetId="22">
        <row r="6">
          <cell r="C6">
            <v>0</v>
          </cell>
        </row>
      </sheetData>
      <sheetData sheetId="23">
        <row r="6">
          <cell r="C6">
            <v>0</v>
          </cell>
        </row>
      </sheetData>
      <sheetData sheetId="24">
        <row r="6">
          <cell r="C6">
            <v>0</v>
          </cell>
        </row>
      </sheetData>
      <sheetData sheetId="25">
        <row r="6">
          <cell r="C6">
            <v>0</v>
          </cell>
        </row>
      </sheetData>
      <sheetData sheetId="26">
        <row r="6">
          <cell r="C6">
            <v>0</v>
          </cell>
        </row>
      </sheetData>
      <sheetData sheetId="27">
        <row r="6">
          <cell r="C6">
            <v>0</v>
          </cell>
        </row>
      </sheetData>
      <sheetData sheetId="28">
        <row r="6">
          <cell r="C6">
            <v>0</v>
          </cell>
        </row>
      </sheetData>
      <sheetData sheetId="29">
        <row r="6">
          <cell r="C6">
            <v>0</v>
          </cell>
        </row>
      </sheetData>
      <sheetData sheetId="30">
        <row r="6">
          <cell r="C6">
            <v>0</v>
          </cell>
        </row>
      </sheetData>
      <sheetData sheetId="31">
        <row r="6">
          <cell r="C6">
            <v>0</v>
          </cell>
        </row>
      </sheetData>
      <sheetData sheetId="32">
        <row r="6">
          <cell r="C6">
            <v>0</v>
          </cell>
        </row>
      </sheetData>
      <sheetData sheetId="33">
        <row r="5">
          <cell r="B5" t="str">
            <v>Пожалуйста, выберите…</v>
          </cell>
        </row>
        <row r="6">
          <cell r="B6" t="str">
            <v>Республика Адыгея (Адыгея)</v>
          </cell>
        </row>
        <row r="7">
          <cell r="B7" t="str">
            <v>Республика Башкортостан</v>
          </cell>
        </row>
        <row r="8">
          <cell r="B8" t="str">
            <v>Республика Бурятия</v>
          </cell>
        </row>
        <row r="9">
          <cell r="B9" t="str">
            <v>Республика Алтай</v>
          </cell>
        </row>
        <row r="10">
          <cell r="B10" t="str">
            <v>Республика Дагестан</v>
          </cell>
        </row>
        <row r="11">
          <cell r="B11" t="str">
            <v>Республика Ингушетия</v>
          </cell>
        </row>
        <row r="12">
          <cell r="B12" t="str">
            <v>Кабардино-Балкарская Республика</v>
          </cell>
        </row>
        <row r="13">
          <cell r="B13" t="str">
            <v>Республика Калмыкия</v>
          </cell>
        </row>
        <row r="14">
          <cell r="B14" t="str">
            <v>Карачаево-Черкесская Республика</v>
          </cell>
        </row>
        <row r="15">
          <cell r="B15" t="str">
            <v>Республика Карелия</v>
          </cell>
        </row>
        <row r="16">
          <cell r="B16" t="str">
            <v>Республика Коми</v>
          </cell>
        </row>
        <row r="17">
          <cell r="B17" t="str">
            <v>Республика Марий Эл</v>
          </cell>
        </row>
        <row r="18">
          <cell r="B18" t="str">
            <v>Республика Мордовия</v>
          </cell>
        </row>
        <row r="19">
          <cell r="B19" t="str">
            <v>Республика Саха (Якутия) (зона 1 – Якутск)</v>
          </cell>
        </row>
        <row r="20">
          <cell r="B20" t="str">
            <v>Республика Саха (Якутия) (зона 2 - Жиганск)</v>
          </cell>
        </row>
        <row r="21">
          <cell r="B21" t="str">
            <v>Республика Саха (Якутия) (зона 3 – Тикси)</v>
          </cell>
        </row>
        <row r="22">
          <cell r="B22" t="str">
            <v>Республика Северная Осетия - Алания</v>
          </cell>
        </row>
        <row r="23">
          <cell r="B23" t="str">
            <v>Республика Татарстан</v>
          </cell>
        </row>
        <row r="24">
          <cell r="B24" t="str">
            <v>Республика Тыва</v>
          </cell>
        </row>
        <row r="25">
          <cell r="B25" t="str">
            <v>Удмуртская Республика</v>
          </cell>
        </row>
        <row r="26">
          <cell r="B26" t="str">
            <v>Республика Хакасия</v>
          </cell>
        </row>
        <row r="27">
          <cell r="B27" t="str">
            <v>Чеченская Республика</v>
          </cell>
        </row>
        <row r="28">
          <cell r="B28" t="str">
            <v>Чувашская Республика - Чувашия</v>
          </cell>
        </row>
        <row r="29">
          <cell r="B29" t="str">
            <v>Алтайский край</v>
          </cell>
        </row>
        <row r="30">
          <cell r="B30" t="str">
            <v>Краснодарский край</v>
          </cell>
        </row>
        <row r="31">
          <cell r="B31" t="str">
            <v>Красноярский край (зона 1 - Красноярск)</v>
          </cell>
        </row>
        <row r="32">
          <cell r="B32" t="str">
            <v>Красноярский край (зона 2 – Тура)</v>
          </cell>
        </row>
        <row r="33">
          <cell r="B33" t="str">
            <v>Красноярский край (зона 3 – Норильск)</v>
          </cell>
        </row>
        <row r="34">
          <cell r="B34" t="str">
            <v>Приморский край</v>
          </cell>
        </row>
        <row r="35">
          <cell r="B35" t="str">
            <v>Ставропольский край</v>
          </cell>
        </row>
        <row r="36">
          <cell r="B36" t="str">
            <v>Хабаровский край</v>
          </cell>
        </row>
        <row r="37">
          <cell r="B37" t="str">
            <v>Амурская область</v>
          </cell>
        </row>
        <row r="38">
          <cell r="B38" t="str">
            <v>Архангельская область</v>
          </cell>
        </row>
        <row r="39">
          <cell r="B39" t="str">
            <v>Астраханская область</v>
          </cell>
        </row>
        <row r="40">
          <cell r="B40" t="str">
            <v>Белгородская область</v>
          </cell>
        </row>
        <row r="41">
          <cell r="B41" t="str">
            <v>Брянская область</v>
          </cell>
        </row>
        <row r="42">
          <cell r="B42" t="str">
            <v>Владимирская область</v>
          </cell>
        </row>
        <row r="43">
          <cell r="B43" t="str">
            <v>Волгоградская область</v>
          </cell>
        </row>
        <row r="44">
          <cell r="B44" t="str">
            <v>Вологодская область</v>
          </cell>
        </row>
        <row r="45">
          <cell r="B45" t="str">
            <v>Воронежская область</v>
          </cell>
        </row>
        <row r="46">
          <cell r="B46" t="str">
            <v>Ивановская область</v>
          </cell>
        </row>
        <row r="47">
          <cell r="B47" t="str">
            <v>Иркутская область</v>
          </cell>
        </row>
        <row r="48">
          <cell r="B48" t="str">
            <v>Калининградская область</v>
          </cell>
        </row>
        <row r="49">
          <cell r="B49" t="str">
            <v>Калужская область</v>
          </cell>
        </row>
        <row r="50">
          <cell r="B50" t="str">
            <v>Камчатский край</v>
          </cell>
        </row>
        <row r="51">
          <cell r="B51" t="str">
            <v>Кемеровская область</v>
          </cell>
        </row>
        <row r="52">
          <cell r="B52" t="str">
            <v>Кировская область</v>
          </cell>
        </row>
        <row r="53">
          <cell r="B53" t="str">
            <v>Костромская область</v>
          </cell>
        </row>
        <row r="54">
          <cell r="B54" t="str">
            <v>Курганская область</v>
          </cell>
        </row>
        <row r="55">
          <cell r="B55" t="str">
            <v>Курская область</v>
          </cell>
        </row>
        <row r="56">
          <cell r="B56" t="str">
            <v>Ленинградская область</v>
          </cell>
        </row>
        <row r="57">
          <cell r="B57" t="str">
            <v>Липецкая область</v>
          </cell>
        </row>
        <row r="58">
          <cell r="B58" t="str">
            <v>Магаданская область</v>
          </cell>
        </row>
        <row r="59">
          <cell r="B59" t="str">
            <v>Московская область</v>
          </cell>
        </row>
        <row r="60">
          <cell r="B60" t="str">
            <v>Мурманская область</v>
          </cell>
        </row>
        <row r="61">
          <cell r="B61" t="str">
            <v>Нижегородская область</v>
          </cell>
        </row>
        <row r="62">
          <cell r="B62" t="str">
            <v>Новгородская область</v>
          </cell>
        </row>
        <row r="63">
          <cell r="B63" t="str">
            <v>Новосибирская область</v>
          </cell>
        </row>
        <row r="64">
          <cell r="B64" t="str">
            <v>Омская область</v>
          </cell>
        </row>
        <row r="65">
          <cell r="B65" t="str">
            <v>Оренбургская область</v>
          </cell>
        </row>
        <row r="66">
          <cell r="B66" t="str">
            <v>Орловская область</v>
          </cell>
        </row>
        <row r="67">
          <cell r="B67" t="str">
            <v>Пензенская область</v>
          </cell>
        </row>
        <row r="68">
          <cell r="B68" t="str">
            <v>Пермский край</v>
          </cell>
        </row>
        <row r="69">
          <cell r="B69" t="str">
            <v>Псковская область</v>
          </cell>
        </row>
        <row r="70">
          <cell r="B70" t="str">
            <v>Ростовская область</v>
          </cell>
        </row>
        <row r="71">
          <cell r="B71" t="str">
            <v>Рязанская область</v>
          </cell>
        </row>
        <row r="72">
          <cell r="B72" t="str">
            <v>Самарская область</v>
          </cell>
        </row>
        <row r="73">
          <cell r="B73" t="str">
            <v>Саратовская область</v>
          </cell>
        </row>
        <row r="74">
          <cell r="B74" t="str">
            <v>Сахалинская область</v>
          </cell>
        </row>
        <row r="75">
          <cell r="B75" t="str">
            <v>Свердловская область</v>
          </cell>
        </row>
        <row r="76">
          <cell r="B76" t="str">
            <v>Смоленская область</v>
          </cell>
        </row>
        <row r="77">
          <cell r="B77" t="str">
            <v>Тамбовская область</v>
          </cell>
        </row>
        <row r="78">
          <cell r="B78" t="str">
            <v>Тверская область</v>
          </cell>
        </row>
        <row r="79">
          <cell r="B79" t="str">
            <v>Томская область</v>
          </cell>
        </row>
        <row r="80">
          <cell r="B80" t="str">
            <v>Тульская область</v>
          </cell>
        </row>
        <row r="81">
          <cell r="B81" t="str">
            <v>Тюменская область (без ХМАО и ЯНАО)</v>
          </cell>
        </row>
        <row r="82">
          <cell r="B82" t="str">
            <v>Ульяновская область</v>
          </cell>
        </row>
        <row r="83">
          <cell r="B83" t="str">
            <v>Челябинская область</v>
          </cell>
        </row>
        <row r="84">
          <cell r="B84" t="str">
            <v>Забайкальский край</v>
          </cell>
        </row>
        <row r="85">
          <cell r="B85" t="str">
            <v>Ярославская область</v>
          </cell>
        </row>
        <row r="86">
          <cell r="B86" t="str">
            <v>г. Москва</v>
          </cell>
        </row>
        <row r="87">
          <cell r="B87" t="str">
            <v>г. Санкт-Петербург</v>
          </cell>
        </row>
        <row r="88">
          <cell r="B88" t="str">
            <v>Еврейская автономная область</v>
          </cell>
        </row>
        <row r="89">
          <cell r="B89" t="str">
            <v>Ненецкий автономный округ</v>
          </cell>
        </row>
        <row r="90">
          <cell r="B90" t="str">
            <v>Ханты-Мансийский автономный округ - Югра</v>
          </cell>
        </row>
        <row r="91">
          <cell r="B91" t="str">
            <v>Чукотский автономный округ</v>
          </cell>
        </row>
        <row r="92">
          <cell r="B92" t="str">
            <v>Ямало-Ненецкий автономный округ</v>
          </cell>
        </row>
        <row r="93">
          <cell r="B93" t="str">
            <v>Республика Крым</v>
          </cell>
        </row>
        <row r="94">
          <cell r="B94" t="str">
            <v>г. Севастополь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>
        <row r="3">
          <cell r="Q3" t="str">
            <v>Пожалуйста, выберите…</v>
          </cell>
        </row>
        <row r="4">
          <cell r="Q4" t="str">
            <v>Совместный</v>
          </cell>
        </row>
        <row r="5">
          <cell r="Q5" t="str">
            <v>Раздельный</v>
          </cell>
        </row>
        <row r="7">
          <cell r="Q7" t="str">
            <v>Пожалуйста, выберите…</v>
          </cell>
          <cell r="X7" t="str">
            <v>Укажите наличие…</v>
          </cell>
        </row>
        <row r="8">
          <cell r="Q8" t="str">
            <v>да</v>
          </cell>
          <cell r="X8" t="str">
            <v>есть</v>
          </cell>
        </row>
        <row r="9">
          <cell r="Q9" t="str">
            <v>нет</v>
          </cell>
          <cell r="X9" t="str">
            <v>нет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38"/>
  <sheetViews>
    <sheetView tabSelected="1" zoomScale="85" zoomScaleNormal="85" zoomScaleSheetLayoutView="85" workbookViewId="0">
      <selection activeCell="B10" sqref="B10"/>
    </sheetView>
  </sheetViews>
  <sheetFormatPr defaultColWidth="0" defaultRowHeight="15" zeroHeight="1"/>
  <cols>
    <col min="1" max="1" width="53.42578125" style="90" customWidth="1"/>
    <col min="2" max="2" width="61" style="90" customWidth="1"/>
    <col min="3" max="8" width="25.28515625" style="90" customWidth="1"/>
    <col min="9" max="9" width="41.28515625" style="90" customWidth="1"/>
    <col min="10" max="10" width="3.7109375" style="90" customWidth="1"/>
    <col min="11" max="18" width="14.42578125" style="90" hidden="1" customWidth="1"/>
    <col min="19" max="19" width="5" style="90" hidden="1" customWidth="1"/>
    <col min="20" max="16384" width="14.42578125" style="90" hidden="1"/>
  </cols>
  <sheetData>
    <row r="1" spans="1:12" ht="19.5" customHeight="1">
      <c r="A1" s="144" t="s">
        <v>9</v>
      </c>
      <c r="B1" s="144"/>
      <c r="C1" s="144"/>
      <c r="D1" s="144"/>
      <c r="E1" s="144"/>
      <c r="F1" s="144"/>
      <c r="G1" s="144"/>
      <c r="H1" s="144"/>
      <c r="I1" s="144"/>
      <c r="J1" s="91"/>
    </row>
    <row r="2" spans="1:12" ht="9.75" customHeight="1">
      <c r="A2" s="91"/>
      <c r="B2" s="91"/>
      <c r="C2" s="91"/>
      <c r="D2" s="91"/>
      <c r="E2" s="91"/>
      <c r="F2" s="91"/>
      <c r="G2" s="91"/>
      <c r="H2" s="91"/>
      <c r="I2" s="91"/>
      <c r="J2" s="91"/>
    </row>
    <row r="3" spans="1:12" ht="21.75" customHeight="1">
      <c r="A3" s="91"/>
      <c r="B3" s="139" t="s">
        <v>47</v>
      </c>
      <c r="C3" s="142" t="str">
        <f>IF(PRODUCT(K4:K12)=1,"Готово","Перейдите к заполнению информации об учреждении")</f>
        <v>Перейдите к заполнению информации об учреждении</v>
      </c>
      <c r="D3" s="142"/>
      <c r="E3" s="142"/>
      <c r="F3" s="91"/>
      <c r="G3" s="91"/>
      <c r="H3" s="91"/>
      <c r="I3" s="91"/>
      <c r="J3" s="91"/>
      <c r="L3" s="90" t="s">
        <v>142</v>
      </c>
    </row>
    <row r="4" spans="1:12">
      <c r="A4" s="93" t="s">
        <v>0</v>
      </c>
      <c r="B4" s="137"/>
      <c r="C4" s="91"/>
      <c r="D4" s="91"/>
      <c r="E4" s="91"/>
      <c r="F4" s="91"/>
      <c r="G4" s="91"/>
      <c r="H4" s="91"/>
      <c r="I4" s="91"/>
      <c r="J4" s="91"/>
      <c r="K4" s="90">
        <f>IF(B4="",0,1)</f>
        <v>0</v>
      </c>
    </row>
    <row r="5" spans="1:12" ht="15" customHeight="1">
      <c r="A5" s="93" t="s">
        <v>1</v>
      </c>
      <c r="B5" s="136"/>
      <c r="C5" s="91"/>
      <c r="D5" s="91"/>
      <c r="E5" s="91"/>
      <c r="F5" s="91"/>
      <c r="G5" s="91"/>
      <c r="H5" s="91"/>
      <c r="I5" s="91"/>
      <c r="J5" s="91"/>
      <c r="K5" s="90">
        <f>IF(B5="",0,1)</f>
        <v>0</v>
      </c>
    </row>
    <row r="6" spans="1:12">
      <c r="A6" s="93" t="s">
        <v>2</v>
      </c>
      <c r="B6" s="136"/>
      <c r="C6" s="91"/>
      <c r="D6" s="91"/>
      <c r="E6" s="91"/>
      <c r="F6" s="91"/>
      <c r="G6" s="91"/>
      <c r="H6" s="91"/>
      <c r="I6" s="91"/>
      <c r="J6" s="91"/>
      <c r="K6" s="90">
        <f>IF(B6="",0,1)</f>
        <v>0</v>
      </c>
    </row>
    <row r="7" spans="1:12" ht="15" customHeight="1">
      <c r="A7" s="93" t="s">
        <v>3</v>
      </c>
      <c r="B7" s="136"/>
      <c r="C7" s="91"/>
      <c r="D7" s="91"/>
      <c r="E7" s="91"/>
      <c r="F7" s="91"/>
      <c r="G7" s="91"/>
      <c r="H7" s="91"/>
      <c r="I7" s="91"/>
      <c r="J7" s="91"/>
      <c r="K7" s="90">
        <f>IF(B7="",0,1)</f>
        <v>0</v>
      </c>
    </row>
    <row r="8" spans="1:12">
      <c r="A8" s="93" t="s">
        <v>4</v>
      </c>
      <c r="B8" s="138"/>
      <c r="C8" s="91"/>
      <c r="D8" s="91"/>
      <c r="E8" s="91"/>
      <c r="F8" s="91"/>
      <c r="G8" s="91"/>
      <c r="H8" s="91"/>
      <c r="I8" s="91"/>
      <c r="J8" s="91"/>
      <c r="K8" s="90">
        <f>IF(B8="",0,IF(AND(B8&lt;10000000000,B8&gt;999999999),1,0))</f>
        <v>0</v>
      </c>
    </row>
    <row r="9" spans="1:12" ht="15" customHeight="1">
      <c r="A9" s="93" t="s">
        <v>23</v>
      </c>
      <c r="B9" s="136"/>
      <c r="C9" s="91"/>
      <c r="D9" s="91"/>
      <c r="E9" s="91"/>
      <c r="F9" s="91"/>
      <c r="G9" s="91"/>
      <c r="H9" s="91"/>
      <c r="I9" s="91"/>
      <c r="J9" s="91"/>
      <c r="K9" s="90">
        <f>IF(B9="",0,1)</f>
        <v>0</v>
      </c>
    </row>
    <row r="10" spans="1:12" ht="15" customHeight="1">
      <c r="A10" s="94" t="s">
        <v>144</v>
      </c>
      <c r="B10" s="136" t="s">
        <v>24</v>
      </c>
      <c r="C10" s="91"/>
      <c r="D10" s="91"/>
      <c r="E10" s="91"/>
      <c r="F10" s="91"/>
      <c r="G10" s="91"/>
      <c r="H10" s="91"/>
      <c r="I10" s="91"/>
      <c r="J10" s="91"/>
      <c r="K10" s="90">
        <f>IF(OR(B10="",B10="Пожалуйста, выберите…"),0,1)</f>
        <v>0</v>
      </c>
    </row>
    <row r="11" spans="1:12" ht="15.75" customHeight="1">
      <c r="A11" s="93" t="s">
        <v>48</v>
      </c>
      <c r="B11" s="136"/>
      <c r="C11" s="91"/>
      <c r="D11" s="91"/>
      <c r="E11" s="91"/>
      <c r="F11" s="91"/>
      <c r="G11" s="91"/>
      <c r="H11" s="91"/>
      <c r="I11" s="91"/>
      <c r="J11" s="91"/>
      <c r="K11" s="90">
        <f>IF(B11="",0,1)</f>
        <v>0</v>
      </c>
    </row>
    <row r="12" spans="1:12" ht="15.75" customHeight="1">
      <c r="A12" s="93" t="s">
        <v>49</v>
      </c>
      <c r="B12" s="136"/>
      <c r="C12" s="91"/>
      <c r="D12" s="91"/>
      <c r="E12" s="91"/>
      <c r="F12" s="91"/>
      <c r="G12" s="91"/>
      <c r="H12" s="91"/>
      <c r="I12" s="91"/>
      <c r="J12" s="91"/>
      <c r="K12" s="90">
        <f>IF(B12="",0,1)</f>
        <v>0</v>
      </c>
    </row>
    <row r="13" spans="1:12" ht="15.7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</row>
    <row r="14" spans="1:12" ht="34.5" customHeight="1">
      <c r="A14" s="91"/>
      <c r="B14" s="140" t="s">
        <v>50</v>
      </c>
      <c r="C14" s="143" t="str">
        <f>IF('1. Первый трехлетний период'!B13="Готово","Готово",K14)</f>
        <v>Перейдите к заполнению информации "Результаты расчета из "Калькулятор ЦУС" первого трехлетнего периода</v>
      </c>
      <c r="D14" s="142"/>
      <c r="E14" s="142"/>
      <c r="F14" s="91"/>
      <c r="G14" s="91"/>
      <c r="H14" s="91"/>
      <c r="I14" s="91"/>
      <c r="J14" s="91"/>
      <c r="K14" s="95" t="s">
        <v>65</v>
      </c>
    </row>
    <row r="15" spans="1:12" ht="34.5" customHeight="1">
      <c r="A15" s="91"/>
      <c r="B15" s="140" t="s">
        <v>143</v>
      </c>
      <c r="C15" s="143" t="str">
        <f>IF('2.Второй трехлетний период'!B13="Готово","Готово",K15)</f>
        <v>Перейдите к заполнению информации "Результаты расчета из "Калькулятор ЦУС" второго трехлетнего периода</v>
      </c>
      <c r="D15" s="142"/>
      <c r="E15" s="142"/>
      <c r="F15" s="91"/>
      <c r="G15" s="91"/>
      <c r="H15" s="91"/>
      <c r="I15" s="91"/>
      <c r="J15" s="91"/>
      <c r="K15" s="90" t="s">
        <v>66</v>
      </c>
    </row>
    <row r="16" spans="1:12" ht="15.75" customHeight="1" thickBot="1">
      <c r="A16" s="91"/>
      <c r="B16" s="91"/>
      <c r="C16" s="91"/>
      <c r="D16" s="91"/>
      <c r="E16" s="91"/>
      <c r="F16" s="91"/>
      <c r="G16" s="91"/>
      <c r="H16" s="91"/>
      <c r="I16" s="91"/>
      <c r="J16" s="91"/>
    </row>
    <row r="17" spans="1:25" ht="51">
      <c r="A17" s="96" t="s">
        <v>5</v>
      </c>
      <c r="B17" s="96" t="s">
        <v>138</v>
      </c>
      <c r="C17" s="96" t="s">
        <v>6</v>
      </c>
      <c r="D17" s="96" t="s">
        <v>7</v>
      </c>
      <c r="E17" s="96" t="s">
        <v>8</v>
      </c>
      <c r="F17" s="97" t="s">
        <v>139</v>
      </c>
      <c r="G17" s="97" t="s">
        <v>140</v>
      </c>
      <c r="H17" s="97" t="s">
        <v>141</v>
      </c>
      <c r="I17" s="98"/>
      <c r="J17" s="91"/>
      <c r="K17" s="99" t="s">
        <v>58</v>
      </c>
      <c r="L17" s="99">
        <v>1</v>
      </c>
      <c r="M17" s="99">
        <v>2</v>
      </c>
      <c r="N17" s="99">
        <v>3</v>
      </c>
      <c r="O17" s="99">
        <v>4</v>
      </c>
      <c r="P17" s="99">
        <v>5</v>
      </c>
      <c r="Q17" s="99">
        <v>6</v>
      </c>
      <c r="R17" s="99">
        <v>7</v>
      </c>
      <c r="T17" s="100" t="s">
        <v>108</v>
      </c>
      <c r="U17" s="101" t="s">
        <v>109</v>
      </c>
      <c r="V17" s="102" t="s">
        <v>110</v>
      </c>
      <c r="W17" s="100" t="s">
        <v>108</v>
      </c>
      <c r="X17" s="102" t="s">
        <v>109</v>
      </c>
      <c r="Y17" s="90" t="s">
        <v>111</v>
      </c>
    </row>
    <row r="18" spans="1:25" ht="39" customHeight="1">
      <c r="A18" s="103" t="s">
        <v>51</v>
      </c>
      <c r="B18" s="104" t="str">
        <f>IF(C3=L3,"",IF(OR(NOT($C$14="Готово"),NOT($C$15="Готово")),"",IF('2.Второй трехлетний период'!E4=0,'2.Второй трехлетний период'!B4,Y18)))</f>
        <v/>
      </c>
      <c r="C18" s="105" t="str">
        <f>IF(C3=L3,"",IF(OR(NOT($C$14="Готово"),NOT($C$15="Готово")),"",VLOOKUP($B$10,'Экспресс потенциал'!$C$5:$AI$27,3,FALSE)))</f>
        <v/>
      </c>
      <c r="D18" s="106" t="str">
        <f>IF(B18="","",VLOOKUP($B$10,'Экспресс потенциал'!$C$5:$AI$27,4,FALSE))</f>
        <v/>
      </c>
      <c r="E18" s="106" t="str">
        <f>IF(B18="","",IF(B18=$B$31,$E$31,VLOOKUP($B$10,'Экспресс потенциал'!$C$5:$AI$27,5,FALSE)))</f>
        <v/>
      </c>
      <c r="F18" s="141" t="str">
        <f>IF(B18="","",IF(B18="требование по снижению потребления не устанавливается","неприменимо",IF(E18=0,"Здание эффективно. Требование не устанавливается.",IFERROR(B18-0.25*(B18-H18),""))))</f>
        <v/>
      </c>
      <c r="G18" s="141" t="str">
        <f>IF(B18="","",IF(B18="требование по снижению потребления не устанавливается","неприменимо",IF(E18=0,"Здание эффективно. Требование не устанавливается.",IFERROR(B18-0.5*(B18-H18),""))))</f>
        <v/>
      </c>
      <c r="H18" s="141" t="str">
        <f>IF(B18="","",IF(B18="требование по снижению потребления не устанавливается","неприменимо",IF(E18=0,"Здание эффективно. Требование не устанавливается.",IFERROR(B18*(1-E18),""))))</f>
        <v/>
      </c>
      <c r="I18" s="107" t="str">
        <f>IF(K18=1, "Готово","Ошибка!!!")</f>
        <v>Ошибка!!!</v>
      </c>
      <c r="J18" s="91"/>
      <c r="K18" s="99">
        <f>IF(PRODUCT(L18:R18)=1,1,0)</f>
        <v>0</v>
      </c>
      <c r="L18" s="99">
        <f>IF(B18="",0,IF(B18=$B$31,1,IF(ISNUMBER(B18),IF(B18&gt;0,1,0),0)))</f>
        <v>0</v>
      </c>
      <c r="M18" s="99">
        <f>IF(C18="",0,IF(C18=$C$31,1,IF(ISNUMBER(C18),IF(C18&gt;0,1,0),0)))</f>
        <v>0</v>
      </c>
      <c r="N18" s="99">
        <f>IF(D18="",0,IF(D18=$D$31,1,IF(ISNUMBER(D18),IF(D18&gt;=0,1,0),0)))</f>
        <v>0</v>
      </c>
      <c r="O18" s="99">
        <f>IF(E18="",0,IF(E18=$E$31,1,IF(ISNUMBER(E18),IF(E18&gt;=0,1,0),0)))</f>
        <v>0</v>
      </c>
      <c r="P18" s="99">
        <f>IF(F18="",0,IF(F18=$F$31,1,IF(F18=$F$32,1,IF(F18&gt;0,1,0))))</f>
        <v>0</v>
      </c>
      <c r="Q18" s="99">
        <f>IF(G18="",0,IF(G18=$G$31,1,IF(G18=$G$32,1,IF(G18&gt;0,1,0))))</f>
        <v>0</v>
      </c>
      <c r="R18" s="99">
        <f>IF(H18="",0,IF(H18=$H$31,1,IF(H18=$H$32,1,IF(H18&gt;0,1,0))))</f>
        <v>0</v>
      </c>
      <c r="T18" s="108">
        <f>'1. Первый трехлетний период'!G4</f>
        <v>0</v>
      </c>
      <c r="U18" s="109">
        <f>'2.Второй трехлетний период'!B4</f>
        <v>0</v>
      </c>
      <c r="V18" s="110">
        <f>'1. Первый трехлетний период'!H4</f>
        <v>0</v>
      </c>
      <c r="W18" s="111">
        <f>IF(ISNUMBER('1. Первый трехлетний период'!G4),1,0)</f>
        <v>0</v>
      </c>
      <c r="X18" s="112">
        <f>IF(ISNUMBER('2.Второй трехлетний период'!B4),1,0)</f>
        <v>0</v>
      </c>
      <c r="Y18" s="90">
        <f>IFERROR(IF(AND(W18=1,X18=1),IF(U18&lt;=T18,V18,(U18+V18)/2),U18),"")</f>
        <v>0</v>
      </c>
    </row>
    <row r="19" spans="1:25" ht="39" customHeight="1">
      <c r="A19" s="103" t="s">
        <v>52</v>
      </c>
      <c r="B19" s="104" t="str">
        <f>IF(C3=L3,"",IF(OR(NOT($C$14="Готово"),NOT($C$15="Готово")),"",IF('2.Второй трехлетний период'!E5=0,'2.Второй трехлетний период'!B5,Y19)))</f>
        <v/>
      </c>
      <c r="C19" s="105" t="str">
        <f>IF(C3=L3,"",IF(OR(NOT($C$14="Готово"),NOT($C$15="Готово")),"",VLOOKUP($B$10,'Экспресс потенциал'!$C$5:$AI$27,7,FALSE)))</f>
        <v/>
      </c>
      <c r="D19" s="106" t="str">
        <f>IF(B19="","",VLOOKUP($B$10,'Экспресс потенциал'!$C$5:$AI$27,8,FALSE))</f>
        <v/>
      </c>
      <c r="E19" s="106" t="str">
        <f>IF(B19="","",IF(B19=$B$31,$E$31,VLOOKUP($B$10,'Экспресс потенциал'!$C$5:$AI$27,9,FALSE)))</f>
        <v/>
      </c>
      <c r="F19" s="141" t="str">
        <f t="shared" ref="F19:F25" si="0">IF(B19="","",IF(B19="требование по снижению потребления не устанавливается","неприменимо",IF(E19=0,"Здание эффективно. Требование не устанавливается.",IFERROR(B19-0.25*(B19-H19),""))))</f>
        <v/>
      </c>
      <c r="G19" s="141" t="str">
        <f t="shared" ref="G19:G25" si="1">IF(B19="","",IF(B19="требование по снижению потребления не устанавливается","неприменимо",IF(E19=0,"Здание эффективно. Требование не устанавливается.",IFERROR(B19-0.5*(B19-H19),""))))</f>
        <v/>
      </c>
      <c r="H19" s="141" t="str">
        <f t="shared" ref="H19:H25" si="2">IF(B19="","",IF(B19="требование по снижению потребления не устанавливается","неприменимо",IF(E19=0,"Здание эффективно. Требование не устанавливается.",IFERROR(B19*(1-E19),""))))</f>
        <v/>
      </c>
      <c r="I19" s="107" t="str">
        <f t="shared" ref="I19:I25" si="3">IF(K19=1, "Готово","Ошибка!!!")</f>
        <v>Ошибка!!!</v>
      </c>
      <c r="J19" s="91"/>
      <c r="K19" s="99">
        <f t="shared" ref="K19:K25" si="4">IF(PRODUCT(L19:R19)=1,1,0)</f>
        <v>0</v>
      </c>
      <c r="L19" s="99">
        <f t="shared" ref="L19:L25" si="5">IF(B19="",0,IF(B19="требование по снижению потребления не устанавливается",1,IF(ISNUMBER(B19),IF(B19&gt;=0,1,0),0)))</f>
        <v>0</v>
      </c>
      <c r="M19" s="99">
        <f t="shared" ref="M19:M25" si="6">IF(C19="",0,IF(C19="неприменимо",1,IF(ISNUMBER(C19),1,0)))</f>
        <v>0</v>
      </c>
      <c r="N19" s="99">
        <f t="shared" ref="N19:N25" si="7">IF(D19="",0,IF(D19="неприменимо",1,IF(ISNUMBER(D19),1,0)))</f>
        <v>0</v>
      </c>
      <c r="O19" s="99">
        <f t="shared" ref="O19:O25" si="8">IF(E19="",0,IF(E19="неприменимо",1,IF(ISNUMBER(E19),1,0)))</f>
        <v>0</v>
      </c>
      <c r="P19" s="99">
        <f t="shared" ref="P19:P25" si="9">IF(F19="",0,IF(F19=$F$31,1,IF(F19=$F$32,1,IF(F19&gt;0,1,0))))</f>
        <v>0</v>
      </c>
      <c r="Q19" s="99">
        <f t="shared" ref="Q19:Q25" si="10">IF(G19="",0,IF(G19=$G$31,1,IF(G19=$G$32,1,IF(G19&gt;0,1,0))))</f>
        <v>0</v>
      </c>
      <c r="R19" s="99">
        <f t="shared" ref="R19:R25" si="11">IF(H19="",0,IF(H19=$H$31,1,IF(H19=$H$32,1,IF(H19&gt;0,1,0))))</f>
        <v>0</v>
      </c>
      <c r="T19" s="108">
        <f>'1. Первый трехлетний период'!G5</f>
        <v>0</v>
      </c>
      <c r="U19" s="109">
        <f>'2.Второй трехлетний период'!B5</f>
        <v>0</v>
      </c>
      <c r="V19" s="110">
        <f>'1. Первый трехлетний период'!H5</f>
        <v>0</v>
      </c>
      <c r="W19" s="111">
        <f>IF(ISNUMBER('1. Первый трехлетний период'!G5),1,0)</f>
        <v>0</v>
      </c>
      <c r="X19" s="112">
        <f>IF(ISNUMBER('2.Второй трехлетний период'!B5),1,0)</f>
        <v>0</v>
      </c>
      <c r="Y19" s="90">
        <f t="shared" ref="Y19:Y25" si="12">IFERROR(IF(AND(W19=1,X19=1),IF(U19&lt;=T19,V19,(U19+V19)/2),U19),"")</f>
        <v>0</v>
      </c>
    </row>
    <row r="20" spans="1:25" ht="39" customHeight="1">
      <c r="A20" s="103" t="s">
        <v>53</v>
      </c>
      <c r="B20" s="104" t="str">
        <f>IF(C3=L3,"",IF(OR(NOT($C$14="Готово"),NOT($C$15="Готово")),"",IF('2.Второй трехлетний период'!E6=0,'2.Второй трехлетний период'!B6,Y20)))</f>
        <v/>
      </c>
      <c r="C20" s="105" t="str">
        <f>IF(C3=L3,"",IF(OR(NOT($C$14="Готово"),NOT($C$15="Готово")),"",VLOOKUP($B$10,'Экспресс потенциал'!$C$5:$AI$27,11,FALSE)))</f>
        <v/>
      </c>
      <c r="D20" s="106" t="str">
        <f>IF(B20="","",VLOOKUP($B$10,'Экспресс потенциал'!$C$5:$AI$27,12,FALSE))</f>
        <v/>
      </c>
      <c r="E20" s="106" t="str">
        <f>IF(B20="","",IF(B20=$B$31,$E$31,VLOOKUP($B$10,'Экспресс потенциал'!$C$5:$AI$27,13,FALSE)))</f>
        <v/>
      </c>
      <c r="F20" s="141" t="str">
        <f t="shared" si="0"/>
        <v/>
      </c>
      <c r="G20" s="141" t="str">
        <f t="shared" si="1"/>
        <v/>
      </c>
      <c r="H20" s="141" t="str">
        <f t="shared" si="2"/>
        <v/>
      </c>
      <c r="I20" s="107" t="str">
        <f t="shared" si="3"/>
        <v>Ошибка!!!</v>
      </c>
      <c r="J20" s="91"/>
      <c r="K20" s="99">
        <f t="shared" si="4"/>
        <v>0</v>
      </c>
      <c r="L20" s="99">
        <f t="shared" si="5"/>
        <v>0</v>
      </c>
      <c r="M20" s="99">
        <f t="shared" si="6"/>
        <v>0</v>
      </c>
      <c r="N20" s="99">
        <f t="shared" si="7"/>
        <v>0</v>
      </c>
      <c r="O20" s="99">
        <f t="shared" si="8"/>
        <v>0</v>
      </c>
      <c r="P20" s="99">
        <f t="shared" si="9"/>
        <v>0</v>
      </c>
      <c r="Q20" s="99">
        <f t="shared" si="10"/>
        <v>0</v>
      </c>
      <c r="R20" s="99">
        <f t="shared" si="11"/>
        <v>0</v>
      </c>
      <c r="T20" s="108">
        <f>'1. Первый трехлетний период'!G6</f>
        <v>0</v>
      </c>
      <c r="U20" s="109">
        <f>'2.Второй трехлетний период'!B6</f>
        <v>0</v>
      </c>
      <c r="V20" s="110">
        <f>'1. Первый трехлетний период'!H6</f>
        <v>0</v>
      </c>
      <c r="W20" s="111">
        <f>IF(ISNUMBER('1. Первый трехлетний период'!G6),1,0)</f>
        <v>0</v>
      </c>
      <c r="X20" s="112">
        <f>IF(ISNUMBER('2.Второй трехлетний период'!B6),1,0)</f>
        <v>0</v>
      </c>
      <c r="Y20" s="90">
        <f t="shared" si="12"/>
        <v>0</v>
      </c>
    </row>
    <row r="21" spans="1:25" ht="39" customHeight="1">
      <c r="A21" s="103" t="s">
        <v>54</v>
      </c>
      <c r="B21" s="104" t="str">
        <f>IF(C3=L3,"",IF(OR(NOT($C$14="Готово"),NOT($C$15="Готово")),"",IF('2.Второй трехлетний период'!E7=0,'2.Второй трехлетний период'!B7,Y21)))</f>
        <v/>
      </c>
      <c r="C21" s="105" t="str">
        <f>IF(C3=L3,"",IF(OR(NOT($C$14="Готово"),NOT($C$15="Готово")),"",VLOOKUP($B$10,'Экспресс потенциал'!$C$5:$AI$27,15,FALSE)))</f>
        <v/>
      </c>
      <c r="D21" s="106" t="str">
        <f>IF(B21="","",VLOOKUP($B$10,'Экспресс потенциал'!$C$5:$AI$27,16,FALSE))</f>
        <v/>
      </c>
      <c r="E21" s="106" t="str">
        <f>IF(B21="","",IF(B21=$B$31,$E$31,VLOOKUP($B$10,'Экспресс потенциал'!$C$5:$AI$27,17,FALSE)))</f>
        <v/>
      </c>
      <c r="F21" s="141" t="str">
        <f t="shared" si="0"/>
        <v/>
      </c>
      <c r="G21" s="141" t="str">
        <f t="shared" si="1"/>
        <v/>
      </c>
      <c r="H21" s="141" t="str">
        <f t="shared" si="2"/>
        <v/>
      </c>
      <c r="I21" s="107" t="str">
        <f t="shared" si="3"/>
        <v>Ошибка!!!</v>
      </c>
      <c r="J21" s="91"/>
      <c r="K21" s="99">
        <f t="shared" si="4"/>
        <v>0</v>
      </c>
      <c r="L21" s="99">
        <f t="shared" si="5"/>
        <v>0</v>
      </c>
      <c r="M21" s="99">
        <f t="shared" si="6"/>
        <v>0</v>
      </c>
      <c r="N21" s="99">
        <f t="shared" si="7"/>
        <v>0</v>
      </c>
      <c r="O21" s="99">
        <f t="shared" si="8"/>
        <v>0</v>
      </c>
      <c r="P21" s="99">
        <f t="shared" si="9"/>
        <v>0</v>
      </c>
      <c r="Q21" s="99">
        <f t="shared" si="10"/>
        <v>0</v>
      </c>
      <c r="R21" s="99">
        <f t="shared" si="11"/>
        <v>0</v>
      </c>
      <c r="T21" s="108">
        <f>'1. Первый трехлетний период'!G7</f>
        <v>0</v>
      </c>
      <c r="U21" s="109">
        <f>'2.Второй трехлетний период'!B7</f>
        <v>0</v>
      </c>
      <c r="V21" s="110">
        <f>'1. Первый трехлетний период'!H7</f>
        <v>0</v>
      </c>
      <c r="W21" s="111">
        <f>IF(ISNUMBER('1. Первый трехлетний период'!G7),1,0)</f>
        <v>0</v>
      </c>
      <c r="X21" s="112">
        <f>IF(ISNUMBER('2.Второй трехлетний период'!B7),1,0)</f>
        <v>0</v>
      </c>
      <c r="Y21" s="90">
        <f t="shared" si="12"/>
        <v>0</v>
      </c>
    </row>
    <row r="22" spans="1:25" ht="39" customHeight="1">
      <c r="A22" s="103" t="s">
        <v>55</v>
      </c>
      <c r="B22" s="104" t="str">
        <f>IF(C3=L3,"",IF(OR(NOT($C$14="Готово"),NOT($C$15="Готово")),"",IF('2.Второй трехлетний период'!E8=0,'2.Второй трехлетний период'!B8,Y22)))</f>
        <v/>
      </c>
      <c r="C22" s="105" t="str">
        <f>IF(C3=L3,"",IF(OR(NOT($C$14="Готово"),NOT($C$15="Готово")),"",VLOOKUP($B$10,'Экспресс потенциал'!$C$5:$AI$27,19,FALSE)))</f>
        <v/>
      </c>
      <c r="D22" s="106" t="str">
        <f>IF(B22="","",VLOOKUP($B$10,'Экспресс потенциал'!$C$5:$AI$27,20,FALSE))</f>
        <v/>
      </c>
      <c r="E22" s="106" t="str">
        <f>IF(B22="","",IF(B22=$B$31,$E$31,VLOOKUP($B$10,'Экспресс потенциал'!$C$5:$AI$27,21,FALSE)))</f>
        <v/>
      </c>
      <c r="F22" s="141" t="str">
        <f t="shared" si="0"/>
        <v/>
      </c>
      <c r="G22" s="141" t="str">
        <f t="shared" si="1"/>
        <v/>
      </c>
      <c r="H22" s="141" t="str">
        <f t="shared" si="2"/>
        <v/>
      </c>
      <c r="I22" s="107" t="str">
        <f t="shared" si="3"/>
        <v>Ошибка!!!</v>
      </c>
      <c r="J22" s="91"/>
      <c r="K22" s="99">
        <f t="shared" si="4"/>
        <v>0</v>
      </c>
      <c r="L22" s="99">
        <f t="shared" si="5"/>
        <v>0</v>
      </c>
      <c r="M22" s="99">
        <f t="shared" si="6"/>
        <v>0</v>
      </c>
      <c r="N22" s="99">
        <f t="shared" si="7"/>
        <v>0</v>
      </c>
      <c r="O22" s="99">
        <f t="shared" si="8"/>
        <v>0</v>
      </c>
      <c r="P22" s="99">
        <f t="shared" si="9"/>
        <v>0</v>
      </c>
      <c r="Q22" s="99">
        <f t="shared" si="10"/>
        <v>0</v>
      </c>
      <c r="R22" s="99">
        <f t="shared" si="11"/>
        <v>0</v>
      </c>
      <c r="T22" s="108">
        <f>'1. Первый трехлетний период'!G8</f>
        <v>0</v>
      </c>
      <c r="U22" s="109">
        <f>'2.Второй трехлетний период'!B8</f>
        <v>0</v>
      </c>
      <c r="V22" s="110">
        <f>'1. Первый трехлетний период'!H8</f>
        <v>0</v>
      </c>
      <c r="W22" s="111">
        <f>IF(ISNUMBER('1. Первый трехлетний период'!G8),1,0)</f>
        <v>0</v>
      </c>
      <c r="X22" s="112">
        <f>IF(ISNUMBER('2.Второй трехлетний период'!B8),1,0)</f>
        <v>0</v>
      </c>
      <c r="Y22" s="90">
        <f t="shared" si="12"/>
        <v>0</v>
      </c>
    </row>
    <row r="23" spans="1:25" ht="39" customHeight="1">
      <c r="A23" s="103" t="s">
        <v>56</v>
      </c>
      <c r="B23" s="104" t="str">
        <f>IF(C3=L3,"",IF(OR(NOT($C$14="Готово"),NOT($C$15="Готово")),"",IF('2.Второй трехлетний период'!E9=0,'2.Второй трехлетний период'!B9,Y23)))</f>
        <v/>
      </c>
      <c r="C23" s="105" t="str">
        <f>IF(C3=L3,"",IF(OR(NOT($C$14="Готово"),NOT($C$15="Готово")),"",VLOOKUP($B$10,'Экспресс потенциал'!$C$5:$AI$27,23,FALSE)))</f>
        <v/>
      </c>
      <c r="D23" s="106" t="str">
        <f>IF(B23="","",VLOOKUP($B$10,'Экспресс потенциал'!$C$5:$AI$27,24,FALSE))</f>
        <v/>
      </c>
      <c r="E23" s="106" t="str">
        <f>IF(B23="","",IF(B23=$B$31,$E$31,VLOOKUP($B$10,'Экспресс потенциал'!$C$5:$AI$27,25,FALSE)))</f>
        <v/>
      </c>
      <c r="F23" s="141" t="str">
        <f>IF(B23="","",IF(B23="требование по снижению потребления не устанавливается","неприменимо",IF(E23=0,"Здание эффективно. Требование не устанавливается.",IFERROR(B23-0.25*(B23-H23),""))))</f>
        <v/>
      </c>
      <c r="G23" s="141" t="str">
        <f t="shared" si="1"/>
        <v/>
      </c>
      <c r="H23" s="141" t="str">
        <f t="shared" si="2"/>
        <v/>
      </c>
      <c r="I23" s="107" t="str">
        <f t="shared" si="3"/>
        <v>Ошибка!!!</v>
      </c>
      <c r="J23" s="91"/>
      <c r="K23" s="99">
        <f t="shared" si="4"/>
        <v>0</v>
      </c>
      <c r="L23" s="99">
        <f t="shared" si="5"/>
        <v>0</v>
      </c>
      <c r="M23" s="99">
        <f t="shared" si="6"/>
        <v>0</v>
      </c>
      <c r="N23" s="99">
        <f>IF(D23="",0,IF(D23="неприменимо",1,IF(ISNUMBER(D23),1,0)))</f>
        <v>0</v>
      </c>
      <c r="O23" s="99">
        <f>IF(E23="",0,IF(E23="неприменимо",1,IF(ISNUMBER(E23),1,0)))</f>
        <v>0</v>
      </c>
      <c r="P23" s="99">
        <f t="shared" si="9"/>
        <v>0</v>
      </c>
      <c r="Q23" s="99">
        <f t="shared" si="10"/>
        <v>0</v>
      </c>
      <c r="R23" s="99">
        <f t="shared" si="11"/>
        <v>0</v>
      </c>
      <c r="T23" s="108">
        <f>'1. Первый трехлетний период'!G9</f>
        <v>0</v>
      </c>
      <c r="U23" s="109">
        <f>'2.Второй трехлетний период'!B9</f>
        <v>0</v>
      </c>
      <c r="V23" s="110">
        <f>'1. Первый трехлетний период'!H9</f>
        <v>0</v>
      </c>
      <c r="W23" s="111">
        <f>IF(ISNUMBER('1. Первый трехлетний период'!G9),1,0)</f>
        <v>0</v>
      </c>
      <c r="X23" s="112">
        <f>IF(ISNUMBER('2.Второй трехлетний период'!B9),1,0)</f>
        <v>0</v>
      </c>
      <c r="Y23" s="90">
        <f t="shared" si="12"/>
        <v>0</v>
      </c>
    </row>
    <row r="24" spans="1:25" ht="39" customHeight="1">
      <c r="A24" s="103" t="s">
        <v>57</v>
      </c>
      <c r="B24" s="104" t="str">
        <f>IF(C3=L3,"",IF(OR(NOT($C$14="Готово"),NOT($C$15="Готово")),"",IF('2.Второй трехлетний период'!E10=0,'2.Второй трехлетний период'!B10,Y24)))</f>
        <v/>
      </c>
      <c r="C24" s="105" t="str">
        <f>IF(C3=L3,"",IF(OR(NOT($C$14="Готово"),NOT($C$15="Готово")),"",VLOOKUP($B$10,'Экспресс потенциал'!$C$5:$AI$27,27,FALSE)))</f>
        <v/>
      </c>
      <c r="D24" s="106" t="str">
        <f>IF(B24="","",VLOOKUP($B$10,'Экспресс потенциал'!$C$5:$AI$27,28,FALSE))</f>
        <v/>
      </c>
      <c r="E24" s="106" t="str">
        <f>IF(B24="","",IF(B24=$B$31,$E$31,VLOOKUP($B$10,'Экспресс потенциал'!$C$5:$AI$27,29,FALSE)))</f>
        <v/>
      </c>
      <c r="F24" s="141" t="str">
        <f t="shared" si="0"/>
        <v/>
      </c>
      <c r="G24" s="141" t="str">
        <f t="shared" si="1"/>
        <v/>
      </c>
      <c r="H24" s="141" t="str">
        <f t="shared" si="2"/>
        <v/>
      </c>
      <c r="I24" s="107" t="str">
        <f t="shared" si="3"/>
        <v>Ошибка!!!</v>
      </c>
      <c r="J24" s="91"/>
      <c r="K24" s="99">
        <f t="shared" si="4"/>
        <v>0</v>
      </c>
      <c r="L24" s="99">
        <f t="shared" si="5"/>
        <v>0</v>
      </c>
      <c r="M24" s="99">
        <f t="shared" si="6"/>
        <v>0</v>
      </c>
      <c r="N24" s="99">
        <f t="shared" si="7"/>
        <v>0</v>
      </c>
      <c r="O24" s="99">
        <f t="shared" si="8"/>
        <v>0</v>
      </c>
      <c r="P24" s="99">
        <f t="shared" si="9"/>
        <v>0</v>
      </c>
      <c r="Q24" s="99">
        <f t="shared" si="10"/>
        <v>0</v>
      </c>
      <c r="R24" s="99">
        <f t="shared" si="11"/>
        <v>0</v>
      </c>
      <c r="T24" s="108">
        <f>'1. Первый трехлетний период'!G10</f>
        <v>0</v>
      </c>
      <c r="U24" s="109">
        <f>'2.Второй трехлетний период'!B10</f>
        <v>0</v>
      </c>
      <c r="V24" s="110">
        <f>'1. Первый трехлетний период'!H10</f>
        <v>0</v>
      </c>
      <c r="W24" s="111">
        <f>IF(ISNUMBER('1. Первый трехлетний период'!G10),1,0)</f>
        <v>0</v>
      </c>
      <c r="X24" s="112">
        <f>IF(ISNUMBER('2.Второй трехлетний период'!B10),1,0)</f>
        <v>0</v>
      </c>
      <c r="Y24" s="90">
        <f t="shared" si="12"/>
        <v>0</v>
      </c>
    </row>
    <row r="25" spans="1:25" ht="39" customHeight="1" thickBot="1">
      <c r="A25" s="103" t="s">
        <v>15</v>
      </c>
      <c r="B25" s="104" t="str">
        <f>IF(C3=L3,"",IF(OR(NOT($C$14="Готово"),NOT($C$15="Готово")),"",IF('2.Второй трехлетний период'!E11=0,'2.Второй трехлетний период'!B11,Y25)))</f>
        <v/>
      </c>
      <c r="C25" s="105" t="str">
        <f>IF(C3=L3,"",IF(OR(NOT($C$14="Готово"),NOT($C$15="Готово")),"",VLOOKUP($B$10,'Экспресс потенциал'!$C$5:$AI$27,31,FALSE)))</f>
        <v/>
      </c>
      <c r="D25" s="106" t="str">
        <f>IF(B25="","",VLOOKUP($B$10,'Экспресс потенциал'!$C$5:$AI$27,32,FALSE))</f>
        <v/>
      </c>
      <c r="E25" s="106" t="str">
        <f>IF(B25="","",IF(B25=$B$31,$E$31,VLOOKUP($B$10,'Экспресс потенциал'!$C$5:$AI$27,33,FALSE)))</f>
        <v/>
      </c>
      <c r="F25" s="141" t="str">
        <f t="shared" si="0"/>
        <v/>
      </c>
      <c r="G25" s="141" t="str">
        <f t="shared" si="1"/>
        <v/>
      </c>
      <c r="H25" s="141" t="str">
        <f t="shared" si="2"/>
        <v/>
      </c>
      <c r="I25" s="107" t="str">
        <f t="shared" si="3"/>
        <v>Ошибка!!!</v>
      </c>
      <c r="J25" s="91"/>
      <c r="K25" s="99">
        <f t="shared" si="4"/>
        <v>0</v>
      </c>
      <c r="L25" s="99">
        <f t="shared" si="5"/>
        <v>0</v>
      </c>
      <c r="M25" s="99">
        <f t="shared" si="6"/>
        <v>0</v>
      </c>
      <c r="N25" s="99">
        <f t="shared" si="7"/>
        <v>0</v>
      </c>
      <c r="O25" s="99">
        <f t="shared" si="8"/>
        <v>0</v>
      </c>
      <c r="P25" s="99">
        <f t="shared" si="9"/>
        <v>0</v>
      </c>
      <c r="Q25" s="99">
        <f t="shared" si="10"/>
        <v>0</v>
      </c>
      <c r="R25" s="99">
        <f t="shared" si="11"/>
        <v>0</v>
      </c>
      <c r="T25" s="113">
        <f>'1. Первый трехлетний период'!G11</f>
        <v>0</v>
      </c>
      <c r="U25" s="114">
        <f>'2.Второй трехлетний период'!B11</f>
        <v>0</v>
      </c>
      <c r="V25" s="115">
        <f>'1. Первый трехлетний период'!H11</f>
        <v>0</v>
      </c>
      <c r="W25" s="116">
        <f>IF(ISNUMBER('1. Первый трехлетний период'!G11),1,0)</f>
        <v>0</v>
      </c>
      <c r="X25" s="117">
        <f>IF(ISNUMBER('2.Второй трехлетний период'!B11),1,0)</f>
        <v>0</v>
      </c>
      <c r="Y25" s="90">
        <f t="shared" si="12"/>
        <v>0</v>
      </c>
    </row>
    <row r="26" spans="1:25" ht="13.5" customHeight="1">
      <c r="A26" s="131"/>
      <c r="B26" s="132"/>
      <c r="C26" s="133"/>
      <c r="D26" s="134"/>
      <c r="E26" s="134"/>
      <c r="F26" s="132"/>
      <c r="G26" s="132"/>
      <c r="H26" s="132"/>
      <c r="I26" s="132"/>
      <c r="J26" s="91"/>
      <c r="K26" s="99"/>
      <c r="L26" s="99"/>
      <c r="M26" s="99"/>
      <c r="N26" s="99"/>
      <c r="O26" s="99"/>
      <c r="P26" s="99"/>
      <c r="Q26" s="99"/>
      <c r="R26" s="99"/>
      <c r="T26" s="109"/>
      <c r="U26" s="109"/>
      <c r="V26" s="109"/>
      <c r="W26" s="135"/>
      <c r="X26" s="135"/>
    </row>
    <row r="27" spans="1:25" ht="13.5" hidden="1" customHeight="1">
      <c r="A27" s="131"/>
      <c r="B27" s="132"/>
      <c r="C27" s="133"/>
      <c r="D27" s="134"/>
      <c r="E27" s="134"/>
      <c r="F27" s="132"/>
      <c r="G27" s="132"/>
      <c r="H27" s="132"/>
      <c r="I27" s="92"/>
      <c r="J27" s="91"/>
      <c r="K27" s="99"/>
      <c r="L27" s="99"/>
      <c r="M27" s="99"/>
      <c r="N27" s="99"/>
      <c r="O27" s="99"/>
      <c r="P27" s="99"/>
      <c r="Q27" s="99"/>
      <c r="R27" s="99"/>
      <c r="T27" s="109"/>
      <c r="U27" s="109"/>
      <c r="V27" s="109"/>
      <c r="W27" s="135"/>
      <c r="X27" s="135"/>
    </row>
    <row r="28" spans="1:25" ht="14.25" hidden="1" customHeight="1">
      <c r="A28" s="91"/>
      <c r="B28" s="91"/>
      <c r="C28" s="91"/>
      <c r="D28" s="91"/>
      <c r="E28" s="91"/>
      <c r="F28" s="91"/>
      <c r="G28" s="91"/>
      <c r="H28" s="91"/>
      <c r="I28" s="91"/>
      <c r="J28" s="91"/>
    </row>
    <row r="29" spans="1:25" hidden="1">
      <c r="T29" s="118" t="s">
        <v>10</v>
      </c>
      <c r="U29" s="118" t="s">
        <v>10</v>
      </c>
      <c r="V29" s="118" t="s">
        <v>10</v>
      </c>
    </row>
    <row r="30" spans="1:25" hidden="1">
      <c r="B30" s="118" t="s">
        <v>10</v>
      </c>
      <c r="C30" s="118" t="s">
        <v>10</v>
      </c>
      <c r="D30" s="118" t="s">
        <v>10</v>
      </c>
      <c r="E30" s="118" t="s">
        <v>10</v>
      </c>
      <c r="F30" s="118" t="s">
        <v>10</v>
      </c>
      <c r="G30" s="118" t="s">
        <v>10</v>
      </c>
      <c r="H30" s="118" t="s">
        <v>10</v>
      </c>
      <c r="T30" s="118" t="s">
        <v>11</v>
      </c>
      <c r="U30" s="118" t="s">
        <v>13</v>
      </c>
      <c r="V30" s="118" t="s">
        <v>11</v>
      </c>
    </row>
    <row r="31" spans="1:25" hidden="1">
      <c r="B31" s="118" t="s">
        <v>13</v>
      </c>
      <c r="C31" s="118" t="s">
        <v>11</v>
      </c>
      <c r="D31" s="118" t="s">
        <v>11</v>
      </c>
      <c r="E31" s="118" t="s">
        <v>11</v>
      </c>
      <c r="F31" s="118" t="s">
        <v>11</v>
      </c>
      <c r="G31" s="118" t="s">
        <v>11</v>
      </c>
      <c r="H31" s="118" t="s">
        <v>11</v>
      </c>
      <c r="T31" s="118" t="s">
        <v>12</v>
      </c>
      <c r="U31" s="90" t="s">
        <v>112</v>
      </c>
      <c r="V31" s="118" t="s">
        <v>12</v>
      </c>
      <c r="W31" s="119" t="s">
        <v>112</v>
      </c>
    </row>
    <row r="32" spans="1:25" hidden="1">
      <c r="B32" s="118"/>
      <c r="C32" s="118"/>
      <c r="D32" s="118"/>
      <c r="E32" s="118"/>
      <c r="F32" s="118" t="s">
        <v>12</v>
      </c>
      <c r="G32" s="118" t="s">
        <v>12</v>
      </c>
      <c r="H32" s="118" t="s">
        <v>12</v>
      </c>
    </row>
    <row r="33" hidden="1"/>
    <row r="34" hidden="1"/>
    <row r="35" hidden="1"/>
    <row r="36" hidden="1"/>
    <row r="37" hidden="1"/>
    <row r="38" hidden="1"/>
  </sheetData>
  <sheetProtection algorithmName="SHA-512" hashValue="XiIKUlVPD8nJn61jly1FABMu6vi0s0SWnAMv1aD21NHc47mcb0uEjBEXtXElmxEdKmTxTbgjdpMJMIQZxw5dRg==" saltValue="0Brzt8Uo+nP3CC6r4Pk72w==" spinCount="100000" sheet="1" objects="1" scenarios="1"/>
  <mergeCells count="4">
    <mergeCell ref="C3:E3"/>
    <mergeCell ref="C14:E14"/>
    <mergeCell ref="C15:E15"/>
    <mergeCell ref="A1:I1"/>
  </mergeCells>
  <conditionalFormatting sqref="I18:I25 I27">
    <cfRule type="containsText" dxfId="25" priority="30" operator="containsText" text="Ошибка!!!">
      <formula>NOT(ISERROR(SEARCH("Ошибка!!!",I18)))</formula>
    </cfRule>
  </conditionalFormatting>
  <conditionalFormatting sqref="I18:I25 I27">
    <cfRule type="containsText" dxfId="24" priority="31" operator="containsText" text="Готово">
      <formula>NOT(ISERROR(SEARCH(("Готово"),(I18))))</formula>
    </cfRule>
  </conditionalFormatting>
  <conditionalFormatting sqref="B5:B8 B10">
    <cfRule type="containsBlanks" dxfId="23" priority="27">
      <formula>LEN(TRIM(B5))=0</formula>
    </cfRule>
  </conditionalFormatting>
  <conditionalFormatting sqref="B5:B8 B10">
    <cfRule type="cellIs" dxfId="22" priority="28" operator="equal">
      <formula>"Пожалуйста, выберите…"</formula>
    </cfRule>
  </conditionalFormatting>
  <conditionalFormatting sqref="B4">
    <cfRule type="containsBlanks" dxfId="21" priority="25">
      <formula>LEN(TRIM(B4))=0</formula>
    </cfRule>
  </conditionalFormatting>
  <conditionalFormatting sqref="B4">
    <cfRule type="cellIs" dxfId="20" priority="26" operator="equal">
      <formula>"Пожалуйста, выберите…"</formula>
    </cfRule>
  </conditionalFormatting>
  <conditionalFormatting sqref="B9">
    <cfRule type="containsBlanks" dxfId="19" priority="21">
      <formula>LEN(TRIM(B9))=0</formula>
    </cfRule>
  </conditionalFormatting>
  <conditionalFormatting sqref="B9">
    <cfRule type="cellIs" dxfId="18" priority="22" operator="equal">
      <formula>"Пожалуйста, выберите…"</formula>
    </cfRule>
  </conditionalFormatting>
  <conditionalFormatting sqref="C3">
    <cfRule type="containsText" dxfId="17" priority="17" operator="containsText" text="Перейдите к заполнению информации об учреждении">
      <formula>NOT(ISERROR(SEARCH("Перейдите к заполнению информации об учреждении",C3)))</formula>
    </cfRule>
  </conditionalFormatting>
  <conditionalFormatting sqref="C3">
    <cfRule type="containsText" dxfId="16" priority="18" operator="containsText" text="Готово">
      <formula>NOT(ISERROR(SEARCH(("Готово"),(C3))))</formula>
    </cfRule>
  </conditionalFormatting>
  <conditionalFormatting sqref="B11">
    <cfRule type="containsBlanks" dxfId="15" priority="15">
      <formula>LEN(TRIM(B11))=0</formula>
    </cfRule>
  </conditionalFormatting>
  <conditionalFormatting sqref="B11">
    <cfRule type="cellIs" dxfId="14" priority="16" operator="equal">
      <formula>"Пожалуйста, выберите…"</formula>
    </cfRule>
  </conditionalFormatting>
  <conditionalFormatting sqref="B12">
    <cfRule type="containsBlanks" dxfId="13" priority="11">
      <formula>LEN(TRIM(B12))=0</formula>
    </cfRule>
  </conditionalFormatting>
  <conditionalFormatting sqref="B12">
    <cfRule type="cellIs" dxfId="12" priority="12" operator="equal">
      <formula>"Пожалуйста, выберите…"</formula>
    </cfRule>
  </conditionalFormatting>
  <conditionalFormatting sqref="C14">
    <cfRule type="notContainsText" dxfId="11" priority="5" operator="notContains" text="Готово">
      <formula>ISERROR(SEARCH("Готово",C14))</formula>
    </cfRule>
    <cfRule type="containsText" dxfId="10" priority="10" operator="containsText" text="Готово">
      <formula>NOT(ISERROR(SEARCH(("Готово"),(C14))))</formula>
    </cfRule>
  </conditionalFormatting>
  <conditionalFormatting sqref="C15">
    <cfRule type="notContainsText" dxfId="9" priority="2" operator="notContains" text="Готово">
      <formula>ISERROR(SEARCH("Готово",C15))</formula>
    </cfRule>
    <cfRule type="containsText" dxfId="8" priority="4" operator="containsText" text="Готово">
      <formula>NOT(ISERROR(SEARCH(("Готово"),(C15))))</formula>
    </cfRule>
  </conditionalFormatting>
  <dataValidations count="1">
    <dataValidation type="date" allowBlank="1" showErrorMessage="1" sqref="B4">
      <formula1>44013</formula1>
      <formula2>45839</formula2>
    </dataValidation>
  </dataValidations>
  <pageMargins left="0.7" right="0.7" top="0.75" bottom="0.75" header="0.3" footer="0.3"/>
  <pageSetup paperSize="9" scale="32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'Экспресс потенциал'!$C$5:$C$27</xm:f>
          </x14:formula1>
          <xm:sqref>B10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2"/>
  <sheetViews>
    <sheetView zoomScale="85" zoomScaleNormal="85" workbookViewId="0">
      <pane ySplit="9" topLeftCell="A34" activePane="bottomLeft" state="frozen"/>
      <selection pane="bottomLeft" activeCell="I20" sqref="I20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49">
        <v>0</v>
      </c>
      <c r="Q9" s="43">
        <v>0</v>
      </c>
      <c r="R9" s="21">
        <v>0</v>
      </c>
      <c r="S9" s="22">
        <v>0</v>
      </c>
    </row>
    <row r="10" spans="1:19">
      <c r="A10" s="50">
        <v>1</v>
      </c>
      <c r="B10" s="11">
        <v>10.6</v>
      </c>
      <c r="C10" s="4">
        <v>0</v>
      </c>
      <c r="D10" s="6">
        <v>0</v>
      </c>
      <c r="E10" s="11">
        <v>34</v>
      </c>
      <c r="F10" s="4">
        <v>0</v>
      </c>
      <c r="G10" s="12">
        <v>0</v>
      </c>
      <c r="H10" s="7"/>
      <c r="I10" s="4"/>
      <c r="J10" s="6"/>
      <c r="K10" s="11">
        <v>0.43</v>
      </c>
      <c r="L10" s="4">
        <v>0</v>
      </c>
      <c r="M10" s="12">
        <v>0</v>
      </c>
      <c r="N10" s="7"/>
      <c r="O10" s="4"/>
      <c r="P10" s="12"/>
      <c r="Q10" s="11"/>
      <c r="R10" s="4"/>
      <c r="S10" s="12"/>
    </row>
    <row r="11" spans="1:19">
      <c r="A11" s="50">
        <v>2</v>
      </c>
      <c r="B11" s="11">
        <v>10.9</v>
      </c>
      <c r="C11" s="4">
        <v>2.1999999999999999E-2</v>
      </c>
      <c r="D11" s="6">
        <v>0</v>
      </c>
      <c r="E11" s="11">
        <v>35.1</v>
      </c>
      <c r="F11" s="4">
        <v>2.5999999999999999E-2</v>
      </c>
      <c r="G11" s="12">
        <v>0</v>
      </c>
      <c r="H11" s="7"/>
      <c r="I11" s="4"/>
      <c r="J11" s="6"/>
      <c r="K11" s="11">
        <v>0.44</v>
      </c>
      <c r="L11" s="4">
        <v>8.9999999999999993E-3</v>
      </c>
      <c r="M11" s="12">
        <v>0</v>
      </c>
      <c r="N11" s="7"/>
      <c r="O11" s="4"/>
      <c r="P11" s="12"/>
      <c r="Q11" s="11"/>
      <c r="R11" s="4"/>
      <c r="S11" s="12"/>
    </row>
    <row r="12" spans="1:19">
      <c r="A12" s="50">
        <v>3</v>
      </c>
      <c r="B12" s="11">
        <v>11.3</v>
      </c>
      <c r="C12" s="4">
        <v>5.2999999999999999E-2</v>
      </c>
      <c r="D12" s="6">
        <v>0</v>
      </c>
      <c r="E12" s="11">
        <v>35.6</v>
      </c>
      <c r="F12" s="4">
        <v>3.9E-2</v>
      </c>
      <c r="G12" s="12">
        <v>0</v>
      </c>
      <c r="H12" s="7"/>
      <c r="I12" s="4"/>
      <c r="J12" s="6"/>
      <c r="K12" s="11">
        <v>0.45</v>
      </c>
      <c r="L12" s="4">
        <v>3.7999999999999999E-2</v>
      </c>
      <c r="M12" s="12">
        <v>0</v>
      </c>
      <c r="N12" s="7"/>
      <c r="O12" s="4"/>
      <c r="P12" s="12"/>
      <c r="Q12" s="11"/>
      <c r="R12" s="4"/>
      <c r="S12" s="12"/>
    </row>
    <row r="13" spans="1:19">
      <c r="A13" s="50">
        <v>4</v>
      </c>
      <c r="B13" s="11">
        <v>11.7</v>
      </c>
      <c r="C13" s="4">
        <v>8.8999999999999996E-2</v>
      </c>
      <c r="D13" s="6">
        <v>0</v>
      </c>
      <c r="E13" s="11">
        <v>36.6</v>
      </c>
      <c r="F13" s="4">
        <v>6.4000000000000001E-2</v>
      </c>
      <c r="G13" s="12">
        <v>0</v>
      </c>
      <c r="H13" s="7"/>
      <c r="I13" s="4"/>
      <c r="J13" s="6"/>
      <c r="K13" s="11">
        <v>0.49</v>
      </c>
      <c r="L13" s="4">
        <v>0.121</v>
      </c>
      <c r="M13" s="12">
        <v>1.2E-2</v>
      </c>
      <c r="N13" s="7"/>
      <c r="O13" s="4"/>
      <c r="P13" s="12"/>
      <c r="Q13" s="11"/>
      <c r="R13" s="4"/>
      <c r="S13" s="12"/>
    </row>
    <row r="14" spans="1:19">
      <c r="A14" s="50">
        <v>5</v>
      </c>
      <c r="B14" s="11">
        <v>11.9</v>
      </c>
      <c r="C14" s="4">
        <v>0.105</v>
      </c>
      <c r="D14" s="6">
        <v>1.0999999999999999E-2</v>
      </c>
      <c r="E14" s="11">
        <v>37.5</v>
      </c>
      <c r="F14" s="4">
        <v>8.6999999999999994E-2</v>
      </c>
      <c r="G14" s="12">
        <v>0</v>
      </c>
      <c r="H14" s="7"/>
      <c r="I14" s="4"/>
      <c r="J14" s="6"/>
      <c r="K14" s="11">
        <v>0.51</v>
      </c>
      <c r="L14" s="4">
        <v>0.14099999999999999</v>
      </c>
      <c r="M14" s="12">
        <v>1.4E-2</v>
      </c>
      <c r="N14" s="7"/>
      <c r="O14" s="4"/>
      <c r="P14" s="12"/>
      <c r="Q14" s="11"/>
      <c r="R14" s="4"/>
      <c r="S14" s="12"/>
    </row>
    <row r="15" spans="1:19">
      <c r="A15" s="50">
        <v>6</v>
      </c>
      <c r="B15" s="11">
        <v>12.1</v>
      </c>
      <c r="C15" s="4">
        <v>0.11700000000000001</v>
      </c>
      <c r="D15" s="6">
        <v>1.2E-2</v>
      </c>
      <c r="E15" s="11">
        <v>38.299999999999997</v>
      </c>
      <c r="F15" s="4">
        <v>0.107</v>
      </c>
      <c r="G15" s="12">
        <v>1.0999999999999999E-2</v>
      </c>
      <c r="H15" s="7"/>
      <c r="I15" s="4"/>
      <c r="J15" s="6"/>
      <c r="K15" s="11">
        <v>0.51</v>
      </c>
      <c r="L15" s="4">
        <v>0.14499999999999999</v>
      </c>
      <c r="M15" s="12">
        <v>1.4999999999999999E-2</v>
      </c>
      <c r="N15" s="7"/>
      <c r="O15" s="4"/>
      <c r="P15" s="12"/>
      <c r="Q15" s="11"/>
      <c r="R15" s="4"/>
      <c r="S15" s="12"/>
    </row>
    <row r="16" spans="1:19">
      <c r="A16" s="50">
        <v>7</v>
      </c>
      <c r="B16" s="11">
        <v>12.5</v>
      </c>
      <c r="C16" s="4">
        <v>0.14299999999999999</v>
      </c>
      <c r="D16" s="6">
        <v>1.4E-2</v>
      </c>
      <c r="E16" s="11">
        <v>39</v>
      </c>
      <c r="F16" s="4">
        <v>0.121</v>
      </c>
      <c r="G16" s="12">
        <v>1.2E-2</v>
      </c>
      <c r="H16" s="7"/>
      <c r="I16" s="4"/>
      <c r="J16" s="6"/>
      <c r="K16" s="11">
        <v>0.52</v>
      </c>
      <c r="L16" s="4">
        <v>0.16200000000000001</v>
      </c>
      <c r="M16" s="12">
        <v>1.6E-2</v>
      </c>
      <c r="N16" s="7"/>
      <c r="O16" s="4"/>
      <c r="P16" s="12"/>
      <c r="Q16" s="11"/>
      <c r="R16" s="4"/>
      <c r="S16" s="12"/>
    </row>
    <row r="17" spans="1:19">
      <c r="A17" s="50">
        <v>8</v>
      </c>
      <c r="B17" s="11">
        <v>13.1</v>
      </c>
      <c r="C17" s="4">
        <v>0.185</v>
      </c>
      <c r="D17" s="6">
        <v>1.7999999999999999E-2</v>
      </c>
      <c r="E17" s="11">
        <v>39.700000000000003</v>
      </c>
      <c r="F17" s="4">
        <v>0.13700000000000001</v>
      </c>
      <c r="G17" s="12">
        <v>1.4E-2</v>
      </c>
      <c r="H17" s="7"/>
      <c r="I17" s="4"/>
      <c r="J17" s="6"/>
      <c r="K17" s="11">
        <v>0.53</v>
      </c>
      <c r="L17" s="4">
        <v>0.187</v>
      </c>
      <c r="M17" s="12">
        <v>1.9E-2</v>
      </c>
      <c r="N17" s="7"/>
      <c r="O17" s="4"/>
      <c r="P17" s="12"/>
      <c r="Q17" s="11"/>
      <c r="R17" s="4"/>
      <c r="S17" s="12"/>
    </row>
    <row r="18" spans="1:19">
      <c r="A18" s="50">
        <v>9</v>
      </c>
      <c r="B18" s="11">
        <v>13.5</v>
      </c>
      <c r="C18" s="4">
        <v>0.20899999999999999</v>
      </c>
      <c r="D18" s="6">
        <v>2.1000000000000001E-2</v>
      </c>
      <c r="E18" s="11">
        <v>40.799999999999997</v>
      </c>
      <c r="F18" s="4">
        <v>0.16</v>
      </c>
      <c r="G18" s="12">
        <v>1.6E-2</v>
      </c>
      <c r="H18" s="7"/>
      <c r="I18" s="4"/>
      <c r="J18" s="6"/>
      <c r="K18" s="11">
        <v>0.55000000000000004</v>
      </c>
      <c r="L18" s="4">
        <v>0.20899999999999999</v>
      </c>
      <c r="M18" s="12">
        <v>2.1000000000000001E-2</v>
      </c>
      <c r="N18" s="7"/>
      <c r="O18" s="4"/>
      <c r="P18" s="12"/>
      <c r="Q18" s="11"/>
      <c r="R18" s="4"/>
      <c r="S18" s="12"/>
    </row>
    <row r="19" spans="1:19">
      <c r="A19" s="50">
        <v>10</v>
      </c>
      <c r="B19" s="11">
        <v>14.2</v>
      </c>
      <c r="C19" s="4">
        <v>0.25</v>
      </c>
      <c r="D19" s="6">
        <v>2.5000000000000001E-2</v>
      </c>
      <c r="E19" s="11">
        <v>42.3</v>
      </c>
      <c r="F19" s="4">
        <v>0.191</v>
      </c>
      <c r="G19" s="12">
        <v>1.9E-2</v>
      </c>
      <c r="H19" s="7"/>
      <c r="I19" s="4"/>
      <c r="J19" s="6"/>
      <c r="K19" s="11">
        <v>0.56000000000000005</v>
      </c>
      <c r="L19" s="4">
        <v>0.222</v>
      </c>
      <c r="M19" s="12">
        <v>2.1999999999999999E-2</v>
      </c>
      <c r="N19" s="7"/>
      <c r="O19" s="4"/>
      <c r="P19" s="12"/>
      <c r="Q19" s="11"/>
      <c r="R19" s="4"/>
      <c r="S19" s="12"/>
    </row>
    <row r="20" spans="1:19">
      <c r="A20" s="50">
        <v>11</v>
      </c>
      <c r="B20" s="11">
        <v>14.6</v>
      </c>
      <c r="C20" s="4">
        <v>0.26800000000000002</v>
      </c>
      <c r="D20" s="6">
        <v>2.7E-2</v>
      </c>
      <c r="E20" s="11">
        <v>43.2</v>
      </c>
      <c r="F20" s="4">
        <v>0.20599999999999999</v>
      </c>
      <c r="G20" s="12">
        <v>2.1000000000000001E-2</v>
      </c>
      <c r="H20" s="7"/>
      <c r="I20" s="4"/>
      <c r="J20" s="6"/>
      <c r="K20" s="11">
        <v>0.56999999999999995</v>
      </c>
      <c r="L20" s="4">
        <v>0.24399999999999999</v>
      </c>
      <c r="M20" s="12">
        <v>2.4E-2</v>
      </c>
      <c r="N20" s="7"/>
      <c r="O20" s="4"/>
      <c r="P20" s="12"/>
      <c r="Q20" s="11"/>
      <c r="R20" s="4"/>
      <c r="S20" s="12"/>
    </row>
    <row r="21" spans="1:19">
      <c r="A21" s="50">
        <v>12</v>
      </c>
      <c r="B21" s="11">
        <v>15</v>
      </c>
      <c r="C21" s="4">
        <v>0.28699999999999998</v>
      </c>
      <c r="D21" s="6">
        <v>2.9000000000000001E-2</v>
      </c>
      <c r="E21" s="11">
        <v>44</v>
      </c>
      <c r="F21" s="4">
        <v>0.221</v>
      </c>
      <c r="G21" s="12">
        <v>2.1999999999999999E-2</v>
      </c>
      <c r="H21" s="7"/>
      <c r="I21" s="4"/>
      <c r="J21" s="6"/>
      <c r="K21" s="11">
        <v>0.62</v>
      </c>
      <c r="L21" s="4">
        <v>0.30299999999999999</v>
      </c>
      <c r="M21" s="12">
        <v>0.03</v>
      </c>
      <c r="N21" s="7"/>
      <c r="O21" s="4"/>
      <c r="P21" s="12"/>
      <c r="Q21" s="11"/>
      <c r="R21" s="4"/>
      <c r="S21" s="12"/>
    </row>
    <row r="22" spans="1:19">
      <c r="A22" s="50">
        <v>13</v>
      </c>
      <c r="B22" s="11">
        <v>15.3</v>
      </c>
      <c r="C22" s="4">
        <v>0.30399999999999999</v>
      </c>
      <c r="D22" s="6">
        <v>0.03</v>
      </c>
      <c r="E22" s="11">
        <v>44.6</v>
      </c>
      <c r="F22" s="4">
        <v>0.23300000000000001</v>
      </c>
      <c r="G22" s="12">
        <v>2.3E-2</v>
      </c>
      <c r="H22" s="7"/>
      <c r="I22" s="4"/>
      <c r="J22" s="6"/>
      <c r="K22" s="11">
        <v>0.68</v>
      </c>
      <c r="L22" s="4">
        <v>0.36499999999999999</v>
      </c>
      <c r="M22" s="12">
        <v>3.6999999999999998E-2</v>
      </c>
      <c r="N22" s="7"/>
      <c r="O22" s="4"/>
      <c r="P22" s="12"/>
      <c r="Q22" s="11"/>
      <c r="R22" s="4"/>
      <c r="S22" s="12"/>
    </row>
    <row r="23" spans="1:19">
      <c r="A23" s="50">
        <v>14</v>
      </c>
      <c r="B23" s="11">
        <v>15.5</v>
      </c>
      <c r="C23" s="4">
        <v>0.312</v>
      </c>
      <c r="D23" s="6">
        <v>3.1E-2</v>
      </c>
      <c r="E23" s="11">
        <v>46.3</v>
      </c>
      <c r="F23" s="4">
        <v>0.26100000000000001</v>
      </c>
      <c r="G23" s="12">
        <v>2.5999999999999999E-2</v>
      </c>
      <c r="H23" s="7"/>
      <c r="I23" s="4"/>
      <c r="J23" s="6"/>
      <c r="K23" s="11">
        <v>0.71</v>
      </c>
      <c r="L23" s="4">
        <v>0.39200000000000002</v>
      </c>
      <c r="M23" s="12">
        <v>3.9E-2</v>
      </c>
      <c r="N23" s="7"/>
      <c r="O23" s="4"/>
      <c r="P23" s="12"/>
      <c r="Q23" s="11"/>
      <c r="R23" s="4"/>
      <c r="S23" s="12"/>
    </row>
    <row r="24" spans="1:19">
      <c r="A24" s="50">
        <v>15</v>
      </c>
      <c r="B24" s="11">
        <v>15.9</v>
      </c>
      <c r="C24" s="4">
        <v>0.32900000000000001</v>
      </c>
      <c r="D24" s="6">
        <v>3.3000000000000002E-2</v>
      </c>
      <c r="E24" s="11">
        <v>46.8</v>
      </c>
      <c r="F24" s="4">
        <v>0.26800000000000002</v>
      </c>
      <c r="G24" s="12">
        <v>2.7E-2</v>
      </c>
      <c r="H24" s="7"/>
      <c r="I24" s="4"/>
      <c r="J24" s="6"/>
      <c r="K24" s="11">
        <v>0.77</v>
      </c>
      <c r="L24" s="4">
        <v>0.438</v>
      </c>
      <c r="M24" s="12">
        <v>6.3E-2</v>
      </c>
      <c r="N24" s="7"/>
      <c r="O24" s="4"/>
      <c r="P24" s="12"/>
      <c r="Q24" s="11"/>
      <c r="R24" s="4"/>
      <c r="S24" s="12"/>
    </row>
    <row r="25" spans="1:19">
      <c r="A25" s="50">
        <v>16</v>
      </c>
      <c r="B25" s="11">
        <v>16.2</v>
      </c>
      <c r="C25" s="4">
        <v>0.34200000000000003</v>
      </c>
      <c r="D25" s="6">
        <v>3.4000000000000002E-2</v>
      </c>
      <c r="E25" s="11">
        <v>47</v>
      </c>
      <c r="F25" s="4">
        <v>0.27200000000000002</v>
      </c>
      <c r="G25" s="12">
        <v>2.7E-2</v>
      </c>
      <c r="H25" s="7"/>
      <c r="I25" s="4"/>
      <c r="J25" s="6"/>
      <c r="K25" s="11">
        <v>0.8</v>
      </c>
      <c r="L25" s="4">
        <v>0.46</v>
      </c>
      <c r="M25" s="12">
        <v>7.5999999999999998E-2</v>
      </c>
      <c r="N25" s="7"/>
      <c r="O25" s="4"/>
      <c r="P25" s="12"/>
      <c r="Q25" s="11"/>
      <c r="R25" s="4"/>
      <c r="S25" s="12"/>
    </row>
    <row r="26" spans="1:19">
      <c r="A26" s="50">
        <v>17</v>
      </c>
      <c r="B26" s="11">
        <v>16.8</v>
      </c>
      <c r="C26" s="4">
        <v>0.36499999999999999</v>
      </c>
      <c r="D26" s="6">
        <v>3.6999999999999998E-2</v>
      </c>
      <c r="E26" s="11">
        <v>48.7</v>
      </c>
      <c r="F26" s="4">
        <v>0.29699999999999999</v>
      </c>
      <c r="G26" s="12">
        <v>0.03</v>
      </c>
      <c r="H26" s="7"/>
      <c r="I26" s="4"/>
      <c r="J26" s="6"/>
      <c r="K26" s="11">
        <v>0.89</v>
      </c>
      <c r="L26" s="4">
        <v>0.51400000000000001</v>
      </c>
      <c r="M26" s="12">
        <v>0.109</v>
      </c>
      <c r="N26" s="7"/>
      <c r="O26" s="4"/>
      <c r="P26" s="12"/>
      <c r="Q26" s="11"/>
      <c r="R26" s="4"/>
      <c r="S26" s="12"/>
    </row>
    <row r="27" spans="1:19">
      <c r="A27" s="50">
        <v>18</v>
      </c>
      <c r="B27" s="11">
        <v>17.899999999999999</v>
      </c>
      <c r="C27" s="4">
        <v>0.40300000000000002</v>
      </c>
      <c r="D27" s="6">
        <v>4.2000000000000003E-2</v>
      </c>
      <c r="E27" s="11">
        <v>49.5</v>
      </c>
      <c r="F27" s="4">
        <v>0.308</v>
      </c>
      <c r="G27" s="12">
        <v>3.1E-2</v>
      </c>
      <c r="H27" s="7"/>
      <c r="I27" s="4"/>
      <c r="J27" s="6"/>
      <c r="K27" s="11">
        <v>0.99</v>
      </c>
      <c r="L27" s="4">
        <v>0.56100000000000005</v>
      </c>
      <c r="M27" s="12">
        <v>0.13600000000000001</v>
      </c>
      <c r="N27" s="7"/>
      <c r="O27" s="4"/>
      <c r="P27" s="12"/>
      <c r="Q27" s="11"/>
      <c r="R27" s="4"/>
      <c r="S27" s="12"/>
    </row>
    <row r="28" spans="1:19">
      <c r="A28" s="50">
        <v>19</v>
      </c>
      <c r="B28" s="11">
        <v>18.5</v>
      </c>
      <c r="C28" s="4">
        <v>0.42199999999999999</v>
      </c>
      <c r="D28" s="6">
        <v>5.2999999999999999E-2</v>
      </c>
      <c r="E28" s="11">
        <v>50.4</v>
      </c>
      <c r="F28" s="4">
        <v>0.32</v>
      </c>
      <c r="G28" s="12">
        <v>3.2000000000000001E-2</v>
      </c>
      <c r="H28" s="7"/>
      <c r="I28" s="4"/>
      <c r="J28" s="6"/>
      <c r="K28" s="11">
        <v>1.04</v>
      </c>
      <c r="L28" s="4">
        <v>0.58099999999999996</v>
      </c>
      <c r="M28" s="12">
        <v>0.14899999999999999</v>
      </c>
      <c r="N28" s="7"/>
      <c r="O28" s="4"/>
      <c r="P28" s="12"/>
      <c r="Q28" s="11"/>
      <c r="R28" s="4"/>
      <c r="S28" s="12"/>
    </row>
    <row r="29" spans="1:19">
      <c r="A29" s="50">
        <v>20</v>
      </c>
      <c r="B29" s="11">
        <v>19</v>
      </c>
      <c r="C29" s="4">
        <v>0.439</v>
      </c>
      <c r="D29" s="6">
        <v>6.3E-2</v>
      </c>
      <c r="E29" s="11">
        <v>51.4</v>
      </c>
      <c r="F29" s="4">
        <v>0.33400000000000002</v>
      </c>
      <c r="G29" s="12">
        <v>3.3000000000000002E-2</v>
      </c>
      <c r="H29" s="7"/>
      <c r="I29" s="4"/>
      <c r="J29" s="6"/>
      <c r="K29" s="11">
        <v>1.1299999999999999</v>
      </c>
      <c r="L29" s="4">
        <v>0.61599999999999999</v>
      </c>
      <c r="M29" s="12">
        <v>0.17</v>
      </c>
      <c r="N29" s="7"/>
      <c r="O29" s="4"/>
      <c r="P29" s="12"/>
      <c r="Q29" s="11"/>
      <c r="R29" s="4"/>
      <c r="S29" s="12"/>
    </row>
    <row r="30" spans="1:19">
      <c r="A30" s="50">
        <v>21</v>
      </c>
      <c r="B30" s="11">
        <v>19.7</v>
      </c>
      <c r="C30" s="4">
        <v>0.45700000000000002</v>
      </c>
      <c r="D30" s="6">
        <v>7.3999999999999996E-2</v>
      </c>
      <c r="E30" s="11">
        <v>52.6</v>
      </c>
      <c r="F30" s="4">
        <v>0.34899999999999998</v>
      </c>
      <c r="G30" s="12">
        <v>3.5000000000000003E-2</v>
      </c>
      <c r="H30" s="7"/>
      <c r="I30" s="4"/>
      <c r="J30" s="6"/>
      <c r="K30" s="11">
        <v>1.28</v>
      </c>
      <c r="L30" s="4">
        <v>0.66100000000000003</v>
      </c>
      <c r="M30" s="12">
        <v>0.19700000000000001</v>
      </c>
      <c r="N30" s="7"/>
      <c r="O30" s="4"/>
      <c r="P30" s="12"/>
      <c r="Q30" s="11"/>
      <c r="R30" s="4"/>
      <c r="S30" s="12"/>
    </row>
    <row r="31" spans="1:19">
      <c r="A31" s="50">
        <v>22</v>
      </c>
      <c r="B31" s="11">
        <v>20.399999999999999</v>
      </c>
      <c r="C31" s="4">
        <v>0.47599999999999998</v>
      </c>
      <c r="D31" s="6">
        <v>8.5999999999999993E-2</v>
      </c>
      <c r="E31" s="11">
        <v>54</v>
      </c>
      <c r="F31" s="4">
        <v>0.36499999999999999</v>
      </c>
      <c r="G31" s="12">
        <v>3.6999999999999998E-2</v>
      </c>
      <c r="H31" s="7"/>
      <c r="I31" s="4"/>
      <c r="J31" s="6"/>
      <c r="K31" s="11">
        <v>1.44</v>
      </c>
      <c r="L31" s="4">
        <v>0.69799999999999995</v>
      </c>
      <c r="M31" s="12">
        <v>0.219</v>
      </c>
      <c r="N31" s="7"/>
      <c r="O31" s="4"/>
      <c r="P31" s="12"/>
      <c r="Q31" s="11"/>
      <c r="R31" s="4"/>
      <c r="S31" s="12"/>
    </row>
    <row r="32" spans="1:19">
      <c r="A32" s="50">
        <v>23</v>
      </c>
      <c r="B32" s="11">
        <v>20.9</v>
      </c>
      <c r="C32" s="4">
        <v>0.49</v>
      </c>
      <c r="D32" s="6">
        <v>9.4E-2</v>
      </c>
      <c r="E32" s="11">
        <v>55.4</v>
      </c>
      <c r="F32" s="4">
        <v>0.38200000000000001</v>
      </c>
      <c r="G32" s="12">
        <v>3.7999999999999999E-2</v>
      </c>
      <c r="H32" s="7"/>
      <c r="I32" s="4"/>
      <c r="J32" s="6"/>
      <c r="K32" s="11">
        <v>1.54</v>
      </c>
      <c r="L32" s="4">
        <v>0.71799999999999997</v>
      </c>
      <c r="M32" s="12">
        <v>0.23100000000000001</v>
      </c>
      <c r="N32" s="7"/>
      <c r="O32" s="4"/>
      <c r="P32" s="12"/>
      <c r="Q32" s="11"/>
      <c r="R32" s="4"/>
      <c r="S32" s="12"/>
    </row>
    <row r="33" spans="1:19">
      <c r="A33" s="50">
        <v>24</v>
      </c>
      <c r="B33" s="11">
        <v>22.4</v>
      </c>
      <c r="C33" s="4">
        <v>0.52300000000000002</v>
      </c>
      <c r="D33" s="6">
        <v>0.114</v>
      </c>
      <c r="E33" s="11">
        <v>56.8</v>
      </c>
      <c r="F33" s="4">
        <v>0.39700000000000002</v>
      </c>
      <c r="G33" s="12">
        <v>0.04</v>
      </c>
      <c r="H33" s="7"/>
      <c r="I33" s="4"/>
      <c r="J33" s="6"/>
      <c r="K33" s="11">
        <v>1.65</v>
      </c>
      <c r="L33" s="4">
        <v>0.73599999999999999</v>
      </c>
      <c r="M33" s="12">
        <v>0.24199999999999999</v>
      </c>
      <c r="N33" s="7"/>
      <c r="O33" s="4"/>
      <c r="P33" s="12"/>
      <c r="Q33" s="11"/>
      <c r="R33" s="4"/>
      <c r="S33" s="12"/>
    </row>
    <row r="34" spans="1:19">
      <c r="A34" s="50">
        <v>25</v>
      </c>
      <c r="B34" s="11">
        <v>23.2</v>
      </c>
      <c r="C34" s="4">
        <v>0.54</v>
      </c>
      <c r="D34" s="6">
        <v>0.124</v>
      </c>
      <c r="E34" s="11">
        <v>59</v>
      </c>
      <c r="F34" s="4">
        <v>0.42</v>
      </c>
      <c r="G34" s="12">
        <v>5.1999999999999998E-2</v>
      </c>
      <c r="H34" s="7"/>
      <c r="I34" s="4"/>
      <c r="J34" s="6"/>
      <c r="K34" s="11">
        <v>1.75</v>
      </c>
      <c r="L34" s="4">
        <v>0.753</v>
      </c>
      <c r="M34" s="12">
        <v>0.252</v>
      </c>
      <c r="N34" s="7"/>
      <c r="O34" s="4"/>
      <c r="P34" s="12"/>
      <c r="Q34" s="11"/>
      <c r="R34" s="4"/>
      <c r="S34" s="12"/>
    </row>
    <row r="35" spans="1:19">
      <c r="A35" s="50">
        <v>26</v>
      </c>
      <c r="B35" s="11">
        <v>24</v>
      </c>
      <c r="C35" s="4">
        <v>0.55600000000000005</v>
      </c>
      <c r="D35" s="6">
        <v>0.13300000000000001</v>
      </c>
      <c r="E35" s="11">
        <v>60.4</v>
      </c>
      <c r="F35" s="4">
        <v>0.433</v>
      </c>
      <c r="G35" s="12">
        <v>0.06</v>
      </c>
      <c r="H35" s="7"/>
      <c r="I35" s="4"/>
      <c r="J35" s="6"/>
      <c r="K35" s="11">
        <v>1.86</v>
      </c>
      <c r="L35" s="4">
        <v>0.76700000000000002</v>
      </c>
      <c r="M35" s="12">
        <v>0.26</v>
      </c>
      <c r="N35" s="7"/>
      <c r="O35" s="4"/>
      <c r="P35" s="12"/>
      <c r="Q35" s="11"/>
      <c r="R35" s="4"/>
      <c r="S35" s="12"/>
    </row>
    <row r="36" spans="1:19">
      <c r="A36" s="50">
        <v>27</v>
      </c>
      <c r="B36" s="11">
        <v>25.1</v>
      </c>
      <c r="C36" s="4">
        <v>0.57399999999999995</v>
      </c>
      <c r="D36" s="6">
        <v>0.14499999999999999</v>
      </c>
      <c r="E36" s="11">
        <v>64.2</v>
      </c>
      <c r="F36" s="4">
        <v>0.46600000000000003</v>
      </c>
      <c r="G36" s="12">
        <v>0.08</v>
      </c>
      <c r="H36" s="7"/>
      <c r="I36" s="4"/>
      <c r="J36" s="6"/>
      <c r="K36" s="11">
        <v>1.95</v>
      </c>
      <c r="L36" s="4">
        <v>0.77800000000000002</v>
      </c>
      <c r="M36" s="12">
        <v>0.26700000000000002</v>
      </c>
      <c r="N36" s="7"/>
      <c r="O36" s="4"/>
      <c r="P36" s="12"/>
      <c r="Q36" s="11"/>
      <c r="R36" s="4"/>
      <c r="S36" s="12"/>
    </row>
    <row r="37" spans="1:19">
      <c r="A37" s="50">
        <v>28</v>
      </c>
      <c r="B37" s="11">
        <v>25.8</v>
      </c>
      <c r="C37" s="4">
        <v>0.58599999999999997</v>
      </c>
      <c r="D37" s="6">
        <v>0.152</v>
      </c>
      <c r="E37" s="11">
        <v>67.7</v>
      </c>
      <c r="F37" s="4">
        <v>0.49399999999999999</v>
      </c>
      <c r="G37" s="12">
        <v>9.6000000000000002E-2</v>
      </c>
      <c r="H37" s="7"/>
      <c r="I37" s="4"/>
      <c r="J37" s="6"/>
      <c r="K37" s="11">
        <v>2.21</v>
      </c>
      <c r="L37" s="4">
        <v>0.80400000000000005</v>
      </c>
      <c r="M37" s="12">
        <v>0.28199999999999997</v>
      </c>
      <c r="N37" s="7"/>
      <c r="O37" s="4"/>
      <c r="P37" s="12"/>
      <c r="Q37" s="11"/>
      <c r="R37" s="4"/>
      <c r="S37" s="12"/>
    </row>
    <row r="38" spans="1:19">
      <c r="A38" s="50">
        <v>29</v>
      </c>
      <c r="B38" s="11">
        <v>26.2</v>
      </c>
      <c r="C38" s="4">
        <v>0.59299999999999997</v>
      </c>
      <c r="D38" s="6">
        <v>0.156</v>
      </c>
      <c r="E38" s="11">
        <v>69.2</v>
      </c>
      <c r="F38" s="4">
        <v>0.505</v>
      </c>
      <c r="G38" s="12">
        <v>0.10299999999999999</v>
      </c>
      <c r="H38" s="7"/>
      <c r="I38" s="4"/>
      <c r="J38" s="6"/>
      <c r="K38" s="11">
        <v>2.77</v>
      </c>
      <c r="L38" s="4">
        <v>0.84299999999999997</v>
      </c>
      <c r="M38" s="12">
        <v>0.30599999999999999</v>
      </c>
      <c r="N38" s="7"/>
      <c r="O38" s="4"/>
      <c r="P38" s="12"/>
      <c r="Q38" s="11"/>
      <c r="R38" s="4"/>
      <c r="S38" s="12"/>
    </row>
    <row r="39" spans="1:19">
      <c r="A39" s="50">
        <v>30</v>
      </c>
      <c r="B39" s="11">
        <v>27.4</v>
      </c>
      <c r="C39" s="4">
        <v>0.61099999999999999</v>
      </c>
      <c r="D39" s="6">
        <v>0.16700000000000001</v>
      </c>
      <c r="E39" s="11">
        <v>70.3</v>
      </c>
      <c r="F39" s="4">
        <v>0.51300000000000001</v>
      </c>
      <c r="G39" s="12">
        <v>0.108</v>
      </c>
      <c r="H39" s="7"/>
      <c r="I39" s="4"/>
      <c r="J39" s="6"/>
      <c r="K39" s="11">
        <v>3.34</v>
      </c>
      <c r="L39" s="4">
        <v>0.87</v>
      </c>
      <c r="M39" s="12">
        <v>0.32200000000000001</v>
      </c>
      <c r="N39" s="7"/>
      <c r="O39" s="4"/>
      <c r="P39" s="12"/>
      <c r="Q39" s="11"/>
      <c r="R39" s="4"/>
      <c r="S39" s="12"/>
    </row>
    <row r="40" spans="1:19">
      <c r="A40" s="50">
        <v>31</v>
      </c>
      <c r="B40" s="11">
        <v>29.4</v>
      </c>
      <c r="C40" s="4">
        <v>0.63800000000000001</v>
      </c>
      <c r="D40" s="6">
        <v>0.183</v>
      </c>
      <c r="E40" s="11">
        <v>71.3</v>
      </c>
      <c r="F40" s="4">
        <v>0.52</v>
      </c>
      <c r="G40" s="12">
        <v>0.112</v>
      </c>
      <c r="H40" s="7"/>
      <c r="I40" s="4"/>
      <c r="J40" s="6"/>
      <c r="K40" s="11">
        <v>3.7</v>
      </c>
      <c r="L40" s="4">
        <v>0.88300000000000001</v>
      </c>
      <c r="M40" s="12">
        <v>0.33</v>
      </c>
      <c r="N40" s="7"/>
      <c r="O40" s="4"/>
      <c r="P40" s="12"/>
      <c r="Q40" s="11"/>
      <c r="R40" s="4"/>
      <c r="S40" s="12"/>
    </row>
    <row r="41" spans="1:19">
      <c r="A41" s="50">
        <v>32</v>
      </c>
      <c r="B41" s="11">
        <v>31.7</v>
      </c>
      <c r="C41" s="4">
        <v>0.66400000000000003</v>
      </c>
      <c r="D41" s="6">
        <v>0.19800000000000001</v>
      </c>
      <c r="E41" s="11">
        <v>71.900000000000006</v>
      </c>
      <c r="F41" s="4">
        <v>0.52400000000000002</v>
      </c>
      <c r="G41" s="12">
        <v>0.114</v>
      </c>
      <c r="H41" s="7"/>
      <c r="I41" s="4"/>
      <c r="J41" s="6"/>
      <c r="K41" s="11">
        <v>4.83</v>
      </c>
      <c r="L41" s="4">
        <v>0.91</v>
      </c>
      <c r="M41" s="12">
        <v>0.34599999999999997</v>
      </c>
      <c r="N41" s="7"/>
      <c r="O41" s="4"/>
      <c r="P41" s="12"/>
      <c r="Q41" s="11"/>
      <c r="R41" s="4"/>
      <c r="S41" s="12"/>
    </row>
    <row r="42" spans="1:19" ht="15.75" thickBot="1">
      <c r="A42" s="50">
        <v>33</v>
      </c>
      <c r="B42" s="11">
        <v>35.299999999999997</v>
      </c>
      <c r="C42" s="4">
        <v>0.69799999999999995</v>
      </c>
      <c r="D42" s="6">
        <v>0.219</v>
      </c>
      <c r="E42" s="11">
        <v>72.8</v>
      </c>
      <c r="F42" s="4">
        <v>0.52900000000000003</v>
      </c>
      <c r="G42" s="12">
        <v>0.11799999999999999</v>
      </c>
      <c r="H42" s="7"/>
      <c r="I42" s="4"/>
      <c r="J42" s="6"/>
      <c r="K42" s="16">
        <v>9999999</v>
      </c>
      <c r="L42" s="17">
        <v>0.91</v>
      </c>
      <c r="M42" s="18">
        <v>0.34599999999999997</v>
      </c>
      <c r="N42" s="7"/>
      <c r="O42" s="4"/>
      <c r="P42" s="12"/>
      <c r="Q42" s="11"/>
      <c r="R42" s="4"/>
      <c r="S42" s="12"/>
    </row>
    <row r="43" spans="1:19" ht="15.75" thickBot="1">
      <c r="A43" s="50">
        <v>34</v>
      </c>
      <c r="B43" s="11">
        <v>38.4</v>
      </c>
      <c r="C43" s="4">
        <v>0.72199999999999998</v>
      </c>
      <c r="D43" s="6">
        <v>0.23300000000000001</v>
      </c>
      <c r="E43" s="11">
        <v>73.8</v>
      </c>
      <c r="F43" s="4">
        <v>0.53600000000000003</v>
      </c>
      <c r="G43" s="12">
        <v>0.122</v>
      </c>
      <c r="H43" s="55"/>
      <c r="I43" s="32"/>
      <c r="J43" s="54"/>
      <c r="K43" s="43"/>
      <c r="L43" s="48"/>
      <c r="M43" s="49"/>
      <c r="N43" s="7"/>
      <c r="O43" s="4"/>
      <c r="P43" s="12"/>
      <c r="Q43" s="11"/>
      <c r="R43" s="4"/>
      <c r="S43" s="12"/>
    </row>
    <row r="44" spans="1:19">
      <c r="A44" s="50">
        <v>35</v>
      </c>
      <c r="B44" s="11">
        <v>40.1</v>
      </c>
      <c r="C44" s="4">
        <v>0.73399999999999999</v>
      </c>
      <c r="D44" s="6">
        <v>0.24</v>
      </c>
      <c r="E44" s="11">
        <v>74.900000000000006</v>
      </c>
      <c r="F44" s="4">
        <v>0.54300000000000004</v>
      </c>
      <c r="G44" s="12">
        <v>0.126</v>
      </c>
      <c r="H44" s="47"/>
      <c r="I44" s="48"/>
      <c r="J44" s="76"/>
      <c r="K44" s="11"/>
      <c r="L44" s="4"/>
      <c r="M44" s="12"/>
      <c r="N44" s="7"/>
      <c r="O44" s="4"/>
      <c r="P44" s="12"/>
      <c r="Q44" s="11"/>
      <c r="R44" s="4"/>
      <c r="S44" s="12"/>
    </row>
    <row r="45" spans="1:19">
      <c r="A45" s="50">
        <v>36</v>
      </c>
      <c r="B45" s="11">
        <v>42.7</v>
      </c>
      <c r="C45" s="4">
        <v>0.75</v>
      </c>
      <c r="D45" s="6">
        <v>0.25</v>
      </c>
      <c r="E45" s="11">
        <v>76.099999999999994</v>
      </c>
      <c r="F45" s="4">
        <v>0.55000000000000004</v>
      </c>
      <c r="G45" s="12">
        <v>0.13</v>
      </c>
      <c r="H45" s="7"/>
      <c r="I45" s="4"/>
      <c r="J45" s="6"/>
      <c r="K45" s="11"/>
      <c r="L45" s="4"/>
      <c r="M45" s="12"/>
      <c r="N45" s="7"/>
      <c r="O45" s="4"/>
      <c r="P45" s="12"/>
      <c r="Q45" s="11"/>
      <c r="R45" s="4"/>
      <c r="S45" s="12"/>
    </row>
    <row r="46" spans="1:19">
      <c r="A46" s="50">
        <v>37</v>
      </c>
      <c r="B46" s="11">
        <v>47.5</v>
      </c>
      <c r="C46" s="4">
        <v>0.77500000000000002</v>
      </c>
      <c r="D46" s="6">
        <v>0.26500000000000001</v>
      </c>
      <c r="E46" s="11">
        <v>77.599999999999994</v>
      </c>
      <c r="F46" s="4">
        <v>0.55900000000000005</v>
      </c>
      <c r="G46" s="12">
        <v>0.13500000000000001</v>
      </c>
      <c r="H46" s="7"/>
      <c r="I46" s="4"/>
      <c r="J46" s="6"/>
      <c r="K46" s="11"/>
      <c r="L46" s="4"/>
      <c r="M46" s="12"/>
      <c r="N46" s="7"/>
      <c r="O46" s="4"/>
      <c r="P46" s="12"/>
      <c r="Q46" s="11"/>
      <c r="R46" s="4"/>
      <c r="S46" s="12"/>
    </row>
    <row r="47" spans="1:19">
      <c r="A47" s="50">
        <v>38</v>
      </c>
      <c r="B47" s="11">
        <v>53</v>
      </c>
      <c r="C47" s="4">
        <v>0.79900000000000004</v>
      </c>
      <c r="D47" s="6">
        <v>0.27900000000000003</v>
      </c>
      <c r="E47" s="11">
        <v>79.2</v>
      </c>
      <c r="F47" s="4">
        <v>0.56699999999999995</v>
      </c>
      <c r="G47" s="12">
        <v>0.14000000000000001</v>
      </c>
      <c r="H47" s="7"/>
      <c r="I47" s="4"/>
      <c r="J47" s="6"/>
      <c r="K47" s="11"/>
      <c r="L47" s="4"/>
      <c r="M47" s="12"/>
      <c r="N47" s="7"/>
      <c r="O47" s="4"/>
      <c r="P47" s="12"/>
      <c r="Q47" s="11"/>
      <c r="R47" s="4"/>
      <c r="S47" s="12"/>
    </row>
    <row r="48" spans="1:19">
      <c r="A48" s="50">
        <v>39</v>
      </c>
      <c r="B48" s="11">
        <v>90.9</v>
      </c>
      <c r="C48" s="4">
        <v>0.88300000000000001</v>
      </c>
      <c r="D48" s="6">
        <v>0.33</v>
      </c>
      <c r="E48" s="11">
        <v>82.2</v>
      </c>
      <c r="F48" s="4">
        <v>0.58299999999999996</v>
      </c>
      <c r="G48" s="12">
        <v>0.15</v>
      </c>
      <c r="H48" s="7"/>
      <c r="I48" s="4"/>
      <c r="J48" s="6"/>
      <c r="K48" s="11"/>
      <c r="L48" s="4"/>
      <c r="M48" s="12"/>
      <c r="N48" s="7"/>
      <c r="O48" s="4"/>
      <c r="P48" s="12"/>
      <c r="Q48" s="11"/>
      <c r="R48" s="4"/>
      <c r="S48" s="12"/>
    </row>
    <row r="49" spans="1:19" ht="15.75" thickBot="1">
      <c r="A49" s="50">
        <v>40</v>
      </c>
      <c r="B49" s="16">
        <v>9999999</v>
      </c>
      <c r="C49" s="17">
        <v>0.88300000000000001</v>
      </c>
      <c r="D49" s="19">
        <v>0.33</v>
      </c>
      <c r="E49" s="11">
        <v>85.5</v>
      </c>
      <c r="F49" s="4">
        <v>0.6</v>
      </c>
      <c r="G49" s="12">
        <v>0.16</v>
      </c>
      <c r="H49" s="7"/>
      <c r="I49" s="4"/>
      <c r="J49" s="6"/>
      <c r="K49" s="11"/>
      <c r="L49" s="4"/>
      <c r="M49" s="12"/>
      <c r="N49" s="7"/>
      <c r="O49" s="4"/>
      <c r="P49" s="12"/>
      <c r="Q49" s="11"/>
      <c r="R49" s="4"/>
      <c r="S49" s="12"/>
    </row>
    <row r="50" spans="1:19">
      <c r="A50" s="50">
        <v>41</v>
      </c>
      <c r="B50" s="43"/>
      <c r="C50" s="48"/>
      <c r="D50" s="76"/>
      <c r="E50" s="11">
        <v>91.4</v>
      </c>
      <c r="F50" s="4">
        <v>0.625</v>
      </c>
      <c r="G50" s="12">
        <v>0.17499999999999999</v>
      </c>
      <c r="H50" s="7"/>
      <c r="I50" s="4"/>
      <c r="J50" s="6"/>
      <c r="K50" s="11"/>
      <c r="L50" s="4"/>
      <c r="M50" s="12"/>
      <c r="N50" s="7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6"/>
      <c r="E51" s="11">
        <v>93.2</v>
      </c>
      <c r="F51" s="4">
        <v>0.63300000000000001</v>
      </c>
      <c r="G51" s="12">
        <v>0.18</v>
      </c>
      <c r="H51" s="7"/>
      <c r="I51" s="4"/>
      <c r="J51" s="6"/>
      <c r="K51" s="11"/>
      <c r="L51" s="4"/>
      <c r="M51" s="12"/>
      <c r="N51" s="7"/>
      <c r="O51" s="4"/>
      <c r="P51" s="12"/>
      <c r="Q51" s="11"/>
      <c r="R51" s="4"/>
      <c r="S51" s="12"/>
    </row>
    <row r="52" spans="1:19" ht="15.75" thickBot="1">
      <c r="A52" s="50">
        <v>43</v>
      </c>
      <c r="B52" s="11"/>
      <c r="C52" s="4"/>
      <c r="D52" s="6"/>
      <c r="E52" s="11">
        <v>95.9</v>
      </c>
      <c r="F52" s="4">
        <v>0.64300000000000002</v>
      </c>
      <c r="G52" s="12">
        <v>0.186</v>
      </c>
      <c r="H52" s="7"/>
      <c r="I52" s="4"/>
      <c r="J52" s="6"/>
      <c r="K52" s="11"/>
      <c r="L52" s="4"/>
      <c r="M52" s="12"/>
      <c r="N52" s="7"/>
      <c r="O52" s="4"/>
      <c r="P52" s="12"/>
      <c r="Q52" s="31"/>
      <c r="R52" s="32"/>
      <c r="S52" s="33"/>
    </row>
    <row r="53" spans="1:19">
      <c r="A53" s="50">
        <v>44</v>
      </c>
      <c r="B53" s="11"/>
      <c r="C53" s="4"/>
      <c r="D53" s="6"/>
      <c r="E53" s="11">
        <v>102.7</v>
      </c>
      <c r="F53" s="4">
        <v>0.66600000000000004</v>
      </c>
      <c r="G53" s="12">
        <v>0.2</v>
      </c>
      <c r="H53" s="7"/>
      <c r="I53" s="4"/>
      <c r="J53" s="6"/>
      <c r="K53" s="11"/>
      <c r="L53" s="4"/>
      <c r="M53" s="12"/>
      <c r="N53" s="7"/>
      <c r="O53" s="4"/>
      <c r="P53" s="12"/>
      <c r="Q53" s="43"/>
      <c r="R53" s="48"/>
      <c r="S53" s="49"/>
    </row>
    <row r="54" spans="1:19" ht="15.75" thickBot="1">
      <c r="A54" s="50">
        <v>45</v>
      </c>
      <c r="B54" s="11"/>
      <c r="C54" s="4"/>
      <c r="D54" s="6"/>
      <c r="E54" s="11">
        <v>116</v>
      </c>
      <c r="F54" s="4">
        <v>0.70499999999999996</v>
      </c>
      <c r="G54" s="12">
        <v>0.223</v>
      </c>
      <c r="H54" s="7"/>
      <c r="I54" s="4"/>
      <c r="J54" s="6"/>
      <c r="K54" s="11"/>
      <c r="L54" s="4"/>
      <c r="M54" s="12"/>
      <c r="N54" s="55"/>
      <c r="O54" s="32"/>
      <c r="P54" s="33"/>
      <c r="Q54" s="11"/>
      <c r="R54" s="4"/>
      <c r="S54" s="12"/>
    </row>
    <row r="55" spans="1:19">
      <c r="A55" s="50">
        <v>46</v>
      </c>
      <c r="B55" s="11"/>
      <c r="C55" s="4"/>
      <c r="D55" s="6"/>
      <c r="E55" s="11">
        <v>140.19999999999999</v>
      </c>
      <c r="F55" s="4">
        <v>0.75600000000000001</v>
      </c>
      <c r="G55" s="12">
        <v>0.253</v>
      </c>
      <c r="H55" s="7"/>
      <c r="I55" s="4"/>
      <c r="J55" s="6"/>
      <c r="K55" s="11"/>
      <c r="L55" s="4"/>
      <c r="M55" s="12"/>
      <c r="N55" s="47"/>
      <c r="O55" s="48"/>
      <c r="P55" s="49"/>
      <c r="Q55" s="11"/>
      <c r="R55" s="4"/>
      <c r="S55" s="12"/>
    </row>
    <row r="56" spans="1:19" ht="15.75" thickBot="1">
      <c r="A56" s="50">
        <v>47</v>
      </c>
      <c r="B56" s="11"/>
      <c r="C56" s="4"/>
      <c r="D56" s="6"/>
      <c r="E56" s="16">
        <v>9999999</v>
      </c>
      <c r="F56" s="17">
        <v>0.75600000000000001</v>
      </c>
      <c r="G56" s="18">
        <v>0.253</v>
      </c>
      <c r="H56" s="7"/>
      <c r="I56" s="4"/>
      <c r="J56" s="6"/>
      <c r="K56" s="11"/>
      <c r="L56" s="4"/>
      <c r="M56" s="12"/>
      <c r="N56" s="7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12"/>
      <c r="E57" s="20"/>
      <c r="F57" s="21"/>
      <c r="G57" s="22"/>
      <c r="H57" s="7"/>
      <c r="I57" s="4"/>
      <c r="J57" s="6"/>
      <c r="K57" s="11"/>
      <c r="L57" s="4"/>
      <c r="M57" s="12"/>
      <c r="N57" s="7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10.67</v>
      </c>
      <c r="C61" s="37"/>
      <c r="D61" s="38"/>
      <c r="E61" s="16">
        <v>34.25</v>
      </c>
      <c r="F61" s="37"/>
      <c r="G61" s="38"/>
      <c r="H61" s="16"/>
      <c r="I61" s="37"/>
      <c r="J61" s="38"/>
      <c r="K61" s="16">
        <v>0.43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>
        <v>9999999</v>
      </c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28" activePane="bottomLeft" state="frozen"/>
      <selection pane="bottomLeft" activeCell="K34" sqref="K3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31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49">
        <v>0</v>
      </c>
      <c r="Q9" s="43">
        <v>0</v>
      </c>
      <c r="R9" s="21">
        <v>0</v>
      </c>
      <c r="S9" s="22">
        <v>0</v>
      </c>
    </row>
    <row r="10" spans="1:19">
      <c r="A10" s="50">
        <v>1</v>
      </c>
      <c r="B10" s="11">
        <v>41</v>
      </c>
      <c r="C10" s="4">
        <v>0</v>
      </c>
      <c r="D10" s="6">
        <v>0</v>
      </c>
      <c r="E10" s="11">
        <v>28.7</v>
      </c>
      <c r="F10" s="4">
        <v>0</v>
      </c>
      <c r="G10" s="12">
        <v>0</v>
      </c>
      <c r="H10" s="7">
        <v>2.27</v>
      </c>
      <c r="I10" s="4">
        <v>0</v>
      </c>
      <c r="J10" s="6">
        <v>0</v>
      </c>
      <c r="K10" s="11">
        <v>4.34</v>
      </c>
      <c r="L10" s="4">
        <v>0</v>
      </c>
      <c r="M10" s="12">
        <v>0</v>
      </c>
      <c r="N10" s="7"/>
      <c r="O10" s="4"/>
      <c r="P10" s="12"/>
      <c r="Q10" s="11"/>
      <c r="R10" s="4"/>
      <c r="S10" s="12"/>
    </row>
    <row r="11" spans="1:19">
      <c r="A11" s="50">
        <v>2</v>
      </c>
      <c r="B11" s="11">
        <v>42.6</v>
      </c>
      <c r="C11" s="4">
        <v>3.5000000000000003E-2</v>
      </c>
      <c r="D11" s="6">
        <v>0</v>
      </c>
      <c r="E11" s="11">
        <v>30.7</v>
      </c>
      <c r="F11" s="4">
        <v>0.05</v>
      </c>
      <c r="G11" s="12">
        <v>0</v>
      </c>
      <c r="H11" s="7">
        <v>2.82</v>
      </c>
      <c r="I11" s="4">
        <v>0.08</v>
      </c>
      <c r="J11" s="6">
        <v>0</v>
      </c>
      <c r="K11" s="11">
        <v>4.8899999999999997</v>
      </c>
      <c r="L11" s="4">
        <v>0.09</v>
      </c>
      <c r="M11" s="12">
        <v>0</v>
      </c>
      <c r="N11" s="7"/>
      <c r="O11" s="4"/>
      <c r="P11" s="12"/>
      <c r="Q11" s="11"/>
      <c r="R11" s="4"/>
      <c r="S11" s="12"/>
    </row>
    <row r="12" spans="1:19">
      <c r="A12" s="50">
        <v>3</v>
      </c>
      <c r="B12" s="11">
        <v>43.8</v>
      </c>
      <c r="C12" s="4">
        <v>6.0999999999999999E-2</v>
      </c>
      <c r="D12" s="6">
        <v>0</v>
      </c>
      <c r="E12" s="11">
        <v>31.9</v>
      </c>
      <c r="F12" s="4">
        <v>8.5999999999999993E-2</v>
      </c>
      <c r="G12" s="12">
        <v>0</v>
      </c>
      <c r="H12" s="7">
        <v>3.34</v>
      </c>
      <c r="I12" s="4">
        <v>0.223</v>
      </c>
      <c r="J12" s="6">
        <v>2.1999999999999999E-2</v>
      </c>
      <c r="K12" s="11">
        <v>5.67</v>
      </c>
      <c r="L12" s="4">
        <v>0.216</v>
      </c>
      <c r="M12" s="12">
        <v>2.1999999999999999E-2</v>
      </c>
      <c r="N12" s="7"/>
      <c r="O12" s="4"/>
      <c r="P12" s="12"/>
      <c r="Q12" s="11"/>
      <c r="R12" s="4"/>
      <c r="S12" s="12"/>
    </row>
    <row r="13" spans="1:19">
      <c r="A13" s="50">
        <v>4</v>
      </c>
      <c r="B13" s="11">
        <v>45.5</v>
      </c>
      <c r="C13" s="4">
        <v>9.6000000000000002E-2</v>
      </c>
      <c r="D13" s="6">
        <v>0.01</v>
      </c>
      <c r="E13" s="11">
        <v>32.799999999999997</v>
      </c>
      <c r="F13" s="4">
        <v>0.111</v>
      </c>
      <c r="G13" s="12">
        <v>1.0999999999999999E-2</v>
      </c>
      <c r="H13" s="7">
        <v>2.97</v>
      </c>
      <c r="I13" s="4">
        <v>0.127</v>
      </c>
      <c r="J13" s="6">
        <v>1.2999999999999999E-2</v>
      </c>
      <c r="K13" s="11">
        <v>6.33</v>
      </c>
      <c r="L13" s="4">
        <v>0.29699999999999999</v>
      </c>
      <c r="M13" s="12">
        <v>0.03</v>
      </c>
      <c r="N13" s="7"/>
      <c r="O13" s="4"/>
      <c r="P13" s="12"/>
      <c r="Q13" s="11"/>
      <c r="R13" s="4"/>
      <c r="S13" s="12"/>
    </row>
    <row r="14" spans="1:19">
      <c r="A14" s="50">
        <v>5</v>
      </c>
      <c r="B14" s="11">
        <v>46.9</v>
      </c>
      <c r="C14" s="4">
        <v>0.123</v>
      </c>
      <c r="D14" s="6">
        <v>1.2E-2</v>
      </c>
      <c r="E14" s="11">
        <v>33.5</v>
      </c>
      <c r="F14" s="4">
        <v>0.13</v>
      </c>
      <c r="G14" s="12">
        <v>1.2999999999999999E-2</v>
      </c>
      <c r="H14" s="7">
        <v>4.33</v>
      </c>
      <c r="I14" s="4">
        <v>0.40100000000000002</v>
      </c>
      <c r="J14" s="6">
        <v>4.1000000000000002E-2</v>
      </c>
      <c r="K14" s="11">
        <v>7.82</v>
      </c>
      <c r="L14" s="4">
        <v>0.432</v>
      </c>
      <c r="M14" s="12">
        <v>5.8999999999999997E-2</v>
      </c>
      <c r="N14" s="7"/>
      <c r="O14" s="4"/>
      <c r="P14" s="12"/>
      <c r="Q14" s="11"/>
      <c r="R14" s="4"/>
      <c r="S14" s="12"/>
    </row>
    <row r="15" spans="1:19">
      <c r="A15" s="50">
        <v>6</v>
      </c>
      <c r="B15" s="11">
        <v>48.2</v>
      </c>
      <c r="C15" s="4">
        <v>0.14699999999999999</v>
      </c>
      <c r="D15" s="6">
        <v>1.4999999999999999E-2</v>
      </c>
      <c r="E15" s="11">
        <v>34.299999999999997</v>
      </c>
      <c r="F15" s="4">
        <v>0.15</v>
      </c>
      <c r="G15" s="12">
        <v>1.4999999999999999E-2</v>
      </c>
      <c r="H15" s="7">
        <v>4.8</v>
      </c>
      <c r="I15" s="4">
        <v>0.46</v>
      </c>
      <c r="J15" s="6">
        <v>7.5999999999999998E-2</v>
      </c>
      <c r="K15" s="11">
        <v>8.89</v>
      </c>
      <c r="L15" s="4">
        <v>0.5</v>
      </c>
      <c r="M15" s="12">
        <v>0.1</v>
      </c>
      <c r="N15" s="7"/>
      <c r="O15" s="4"/>
      <c r="P15" s="12"/>
      <c r="Q15" s="11"/>
      <c r="R15" s="4"/>
      <c r="S15" s="12"/>
    </row>
    <row r="16" spans="1:19">
      <c r="A16" s="50">
        <v>7</v>
      </c>
      <c r="B16" s="11">
        <v>49.4</v>
      </c>
      <c r="C16" s="4">
        <v>0.16700000000000001</v>
      </c>
      <c r="D16" s="6">
        <v>1.7000000000000001E-2</v>
      </c>
      <c r="E16" s="11">
        <v>34.799999999999997</v>
      </c>
      <c r="F16" s="4">
        <v>0.16200000000000001</v>
      </c>
      <c r="G16" s="12">
        <v>1.6E-2</v>
      </c>
      <c r="H16" s="7">
        <v>5.7</v>
      </c>
      <c r="I16" s="4">
        <v>0.54500000000000004</v>
      </c>
      <c r="J16" s="6">
        <v>0.127</v>
      </c>
      <c r="K16" s="11">
        <v>9.48</v>
      </c>
      <c r="L16" s="4">
        <v>0.53100000000000003</v>
      </c>
      <c r="M16" s="12">
        <v>0.11899999999999999</v>
      </c>
      <c r="N16" s="7"/>
      <c r="O16" s="4"/>
      <c r="P16" s="12"/>
      <c r="Q16" s="11"/>
      <c r="R16" s="4"/>
      <c r="S16" s="12"/>
    </row>
    <row r="17" spans="1:19">
      <c r="A17" s="50">
        <v>8</v>
      </c>
      <c r="B17" s="11">
        <v>50.7</v>
      </c>
      <c r="C17" s="4">
        <v>0.189</v>
      </c>
      <c r="D17" s="6">
        <v>1.9E-2</v>
      </c>
      <c r="E17" s="11">
        <v>35.4</v>
      </c>
      <c r="F17" s="4">
        <v>0.17599999999999999</v>
      </c>
      <c r="G17" s="12">
        <v>1.7999999999999999E-2</v>
      </c>
      <c r="H17" s="7">
        <v>6.1</v>
      </c>
      <c r="I17" s="4">
        <v>0.57499999999999996</v>
      </c>
      <c r="J17" s="6">
        <v>0.14499999999999999</v>
      </c>
      <c r="K17" s="11">
        <v>10.34</v>
      </c>
      <c r="L17" s="4">
        <v>0.56999999999999995</v>
      </c>
      <c r="M17" s="12">
        <v>0.14199999999999999</v>
      </c>
      <c r="N17" s="7"/>
      <c r="O17" s="4"/>
      <c r="P17" s="12"/>
      <c r="Q17" s="11"/>
      <c r="R17" s="4"/>
      <c r="S17" s="12"/>
    </row>
    <row r="18" spans="1:19">
      <c r="A18" s="50">
        <v>9</v>
      </c>
      <c r="B18" s="11">
        <v>52.7</v>
      </c>
      <c r="C18" s="4">
        <v>0.22</v>
      </c>
      <c r="D18" s="6">
        <v>2.1999999999999999E-2</v>
      </c>
      <c r="E18" s="11">
        <v>36.299999999999997</v>
      </c>
      <c r="F18" s="4">
        <v>0.19700000000000001</v>
      </c>
      <c r="G18" s="12">
        <v>0.02</v>
      </c>
      <c r="H18" s="7">
        <v>6.6</v>
      </c>
      <c r="I18" s="4">
        <v>0.60699999999999998</v>
      </c>
      <c r="J18" s="6">
        <v>0.16400000000000001</v>
      </c>
      <c r="K18" s="11">
        <v>11.42</v>
      </c>
      <c r="L18" s="4">
        <v>0.61099999999999999</v>
      </c>
      <c r="M18" s="12">
        <v>0.16600000000000001</v>
      </c>
      <c r="N18" s="7"/>
      <c r="O18" s="4"/>
      <c r="P18" s="12"/>
      <c r="Q18" s="11"/>
      <c r="R18" s="4"/>
      <c r="S18" s="12"/>
    </row>
    <row r="19" spans="1:19">
      <c r="A19" s="50">
        <v>10</v>
      </c>
      <c r="B19" s="11">
        <v>54.2</v>
      </c>
      <c r="C19" s="4">
        <v>0.24099999999999999</v>
      </c>
      <c r="D19" s="6">
        <v>2.4E-2</v>
      </c>
      <c r="E19" s="11">
        <v>37.700000000000003</v>
      </c>
      <c r="F19" s="4">
        <v>0.22700000000000001</v>
      </c>
      <c r="G19" s="12">
        <v>2.3E-2</v>
      </c>
      <c r="H19" s="7">
        <v>7.8</v>
      </c>
      <c r="I19" s="4">
        <v>0.66700000000000004</v>
      </c>
      <c r="J19" s="6">
        <v>0.2</v>
      </c>
      <c r="K19" s="11">
        <v>12.6</v>
      </c>
      <c r="L19" s="4">
        <v>0.64700000000000002</v>
      </c>
      <c r="M19" s="12">
        <v>0.188</v>
      </c>
      <c r="N19" s="7"/>
      <c r="O19" s="4"/>
      <c r="P19" s="12"/>
      <c r="Q19" s="11"/>
      <c r="R19" s="4"/>
      <c r="S19" s="12"/>
    </row>
    <row r="20" spans="1:19">
      <c r="A20" s="50">
        <v>11</v>
      </c>
      <c r="B20" s="11">
        <v>55.7</v>
      </c>
      <c r="C20" s="4">
        <v>0.26200000000000001</v>
      </c>
      <c r="D20" s="6">
        <v>2.5999999999999999E-2</v>
      </c>
      <c r="E20" s="11">
        <v>38.5</v>
      </c>
      <c r="F20" s="4">
        <v>0.24299999999999999</v>
      </c>
      <c r="G20" s="12">
        <v>2.4E-2</v>
      </c>
      <c r="H20" s="7">
        <v>8.6999999999999993</v>
      </c>
      <c r="I20" s="4">
        <v>0.70199999999999996</v>
      </c>
      <c r="J20" s="6">
        <v>0.221</v>
      </c>
      <c r="K20" s="11">
        <v>13.91</v>
      </c>
      <c r="L20" s="4">
        <v>0.68</v>
      </c>
      <c r="M20" s="12">
        <v>0.20799999999999999</v>
      </c>
      <c r="N20" s="7"/>
      <c r="O20" s="4"/>
      <c r="P20" s="12"/>
      <c r="Q20" s="11"/>
      <c r="R20" s="4"/>
      <c r="S20" s="12"/>
    </row>
    <row r="21" spans="1:19">
      <c r="A21" s="50">
        <v>12</v>
      </c>
      <c r="B21" s="11">
        <v>57.5</v>
      </c>
      <c r="C21" s="4">
        <v>0.28499999999999998</v>
      </c>
      <c r="D21" s="6">
        <v>2.8000000000000001E-2</v>
      </c>
      <c r="E21" s="11">
        <v>39.299999999999997</v>
      </c>
      <c r="F21" s="4">
        <v>0.25800000000000001</v>
      </c>
      <c r="G21" s="12">
        <v>2.5999999999999999E-2</v>
      </c>
      <c r="H21" s="7">
        <v>9.1999999999999993</v>
      </c>
      <c r="I21" s="4">
        <v>0.71799999999999997</v>
      </c>
      <c r="J21" s="6">
        <v>0.23100000000000001</v>
      </c>
      <c r="K21" s="11">
        <v>15.57</v>
      </c>
      <c r="L21" s="4">
        <v>0.71399999999999997</v>
      </c>
      <c r="M21" s="12">
        <v>0.22900000000000001</v>
      </c>
      <c r="N21" s="7"/>
      <c r="O21" s="4"/>
      <c r="P21" s="12"/>
      <c r="Q21" s="11"/>
      <c r="R21" s="4"/>
      <c r="S21" s="12"/>
    </row>
    <row r="22" spans="1:19">
      <c r="A22" s="50">
        <v>13</v>
      </c>
      <c r="B22" s="11">
        <v>60.5</v>
      </c>
      <c r="C22" s="4">
        <v>0.32</v>
      </c>
      <c r="D22" s="6">
        <v>3.2000000000000001E-2</v>
      </c>
      <c r="E22" s="11">
        <v>40.5</v>
      </c>
      <c r="F22" s="4">
        <v>0.28000000000000003</v>
      </c>
      <c r="G22" s="12">
        <v>2.8000000000000001E-2</v>
      </c>
      <c r="H22" s="7">
        <v>9.9</v>
      </c>
      <c r="I22" s="4">
        <v>0.73799999999999999</v>
      </c>
      <c r="J22" s="6">
        <v>0.24299999999999999</v>
      </c>
      <c r="K22" s="11">
        <v>17.05</v>
      </c>
      <c r="L22" s="4">
        <v>0.73899999999999999</v>
      </c>
      <c r="M22" s="12">
        <v>0.24299999999999999</v>
      </c>
      <c r="N22" s="7"/>
      <c r="O22" s="4"/>
      <c r="P22" s="12"/>
      <c r="Q22" s="11"/>
      <c r="R22" s="4"/>
      <c r="S22" s="12"/>
    </row>
    <row r="23" spans="1:19">
      <c r="A23" s="50">
        <v>14</v>
      </c>
      <c r="B23" s="11">
        <v>63.7</v>
      </c>
      <c r="C23" s="4">
        <v>0.35399999999999998</v>
      </c>
      <c r="D23" s="6">
        <v>3.5000000000000003E-2</v>
      </c>
      <c r="E23" s="11">
        <v>41.5</v>
      </c>
      <c r="F23" s="4">
        <v>0.29699999999999999</v>
      </c>
      <c r="G23" s="12">
        <v>0.03</v>
      </c>
      <c r="H23" s="7">
        <v>11.9</v>
      </c>
      <c r="I23" s="4">
        <v>0.78200000000000003</v>
      </c>
      <c r="J23" s="6">
        <v>0.26900000000000002</v>
      </c>
      <c r="K23" s="11">
        <v>18.13</v>
      </c>
      <c r="L23" s="4">
        <v>0.755</v>
      </c>
      <c r="M23" s="12">
        <v>0.253</v>
      </c>
      <c r="N23" s="7"/>
      <c r="O23" s="4"/>
      <c r="P23" s="12"/>
      <c r="Q23" s="11"/>
      <c r="R23" s="4"/>
      <c r="S23" s="12"/>
    </row>
    <row r="24" spans="1:19">
      <c r="A24" s="50">
        <v>15</v>
      </c>
      <c r="B24" s="11">
        <v>66.599999999999994</v>
      </c>
      <c r="C24" s="4">
        <v>0.38200000000000001</v>
      </c>
      <c r="D24" s="6">
        <v>3.7999999999999999E-2</v>
      </c>
      <c r="E24" s="11">
        <v>42.9</v>
      </c>
      <c r="F24" s="4">
        <v>0.32</v>
      </c>
      <c r="G24" s="12">
        <v>3.2000000000000001E-2</v>
      </c>
      <c r="H24" s="7">
        <v>13.2</v>
      </c>
      <c r="I24" s="4">
        <v>0.80300000000000005</v>
      </c>
      <c r="J24" s="6">
        <v>0.28199999999999997</v>
      </c>
      <c r="K24" s="11">
        <v>20.11</v>
      </c>
      <c r="L24" s="4">
        <v>0.77900000000000003</v>
      </c>
      <c r="M24" s="12">
        <v>0.26700000000000002</v>
      </c>
      <c r="N24" s="7"/>
      <c r="O24" s="4"/>
      <c r="P24" s="12"/>
      <c r="Q24" s="11"/>
      <c r="R24" s="4"/>
      <c r="S24" s="12"/>
    </row>
    <row r="25" spans="1:19">
      <c r="A25" s="50">
        <v>16</v>
      </c>
      <c r="B25" s="11">
        <v>71</v>
      </c>
      <c r="C25" s="4">
        <v>0.42099999999999999</v>
      </c>
      <c r="D25" s="6">
        <v>5.1999999999999998E-2</v>
      </c>
      <c r="E25" s="11">
        <v>44</v>
      </c>
      <c r="F25" s="4">
        <v>0.33700000000000002</v>
      </c>
      <c r="G25" s="12">
        <v>3.4000000000000002E-2</v>
      </c>
      <c r="H25" s="7">
        <v>13.7</v>
      </c>
      <c r="I25" s="4">
        <v>0.81100000000000005</v>
      </c>
      <c r="J25" s="6">
        <v>0.28599999999999998</v>
      </c>
      <c r="K25" s="11">
        <v>23.14</v>
      </c>
      <c r="L25" s="4">
        <v>0.80800000000000005</v>
      </c>
      <c r="M25" s="12">
        <v>0.28499999999999998</v>
      </c>
      <c r="N25" s="7"/>
      <c r="O25" s="4"/>
      <c r="P25" s="12"/>
      <c r="Q25" s="11"/>
      <c r="R25" s="4"/>
      <c r="S25" s="12"/>
    </row>
    <row r="26" spans="1:19">
      <c r="A26" s="50">
        <v>17</v>
      </c>
      <c r="B26" s="11">
        <v>73.7</v>
      </c>
      <c r="C26" s="4">
        <v>0.442</v>
      </c>
      <c r="D26" s="6">
        <v>6.5000000000000002E-2</v>
      </c>
      <c r="E26" s="11">
        <v>45.2</v>
      </c>
      <c r="F26" s="4">
        <v>0.35499999999999998</v>
      </c>
      <c r="G26" s="12">
        <v>3.5999999999999997E-2</v>
      </c>
      <c r="H26" s="7">
        <v>14.4</v>
      </c>
      <c r="I26" s="4">
        <v>0.82</v>
      </c>
      <c r="J26" s="6">
        <v>0.29199999999999998</v>
      </c>
      <c r="K26" s="11">
        <v>25.03</v>
      </c>
      <c r="L26" s="4">
        <v>0.82199999999999995</v>
      </c>
      <c r="M26" s="12">
        <v>0.29299999999999998</v>
      </c>
      <c r="N26" s="7"/>
      <c r="O26" s="4"/>
      <c r="P26" s="12"/>
      <c r="Q26" s="11"/>
      <c r="R26" s="4"/>
      <c r="S26" s="12"/>
    </row>
    <row r="27" spans="1:19">
      <c r="A27" s="50">
        <v>18</v>
      </c>
      <c r="B27" s="11">
        <v>77.7</v>
      </c>
      <c r="C27" s="4">
        <v>0.47099999999999997</v>
      </c>
      <c r="D27" s="6">
        <v>8.2000000000000003E-2</v>
      </c>
      <c r="E27" s="11">
        <v>46.3</v>
      </c>
      <c r="F27" s="4">
        <v>0.37</v>
      </c>
      <c r="G27" s="12">
        <v>3.6999999999999998E-2</v>
      </c>
      <c r="H27" s="7">
        <v>16.2</v>
      </c>
      <c r="I27" s="4">
        <v>0.84</v>
      </c>
      <c r="J27" s="6">
        <v>0.30399999999999999</v>
      </c>
      <c r="K27" s="11">
        <v>26.5</v>
      </c>
      <c r="L27" s="4">
        <v>0.83199999999999996</v>
      </c>
      <c r="M27" s="12">
        <v>0.29899999999999999</v>
      </c>
      <c r="N27" s="7"/>
      <c r="O27" s="4"/>
      <c r="P27" s="12"/>
      <c r="Q27" s="11"/>
      <c r="R27" s="4"/>
      <c r="S27" s="12"/>
    </row>
    <row r="28" spans="1:19">
      <c r="A28" s="50">
        <v>19</v>
      </c>
      <c r="B28" s="11">
        <v>81</v>
      </c>
      <c r="C28" s="4">
        <v>0.49199999999999999</v>
      </c>
      <c r="D28" s="6">
        <v>9.5000000000000001E-2</v>
      </c>
      <c r="E28" s="11">
        <v>47.6</v>
      </c>
      <c r="F28" s="4">
        <v>0.38800000000000001</v>
      </c>
      <c r="G28" s="12">
        <v>3.9E-2</v>
      </c>
      <c r="H28" s="7">
        <v>17.7</v>
      </c>
      <c r="I28" s="4">
        <v>0.85299999999999998</v>
      </c>
      <c r="J28" s="6">
        <v>0.312</v>
      </c>
      <c r="K28" s="11">
        <v>29.45</v>
      </c>
      <c r="L28" s="4">
        <v>0.84899999999999998</v>
      </c>
      <c r="M28" s="12">
        <v>0.309</v>
      </c>
      <c r="N28" s="7"/>
      <c r="O28" s="4"/>
      <c r="P28" s="12"/>
      <c r="Q28" s="11"/>
      <c r="R28" s="4"/>
      <c r="S28" s="12"/>
    </row>
    <row r="29" spans="1:19">
      <c r="A29" s="50">
        <v>20</v>
      </c>
      <c r="B29" s="11">
        <v>83.6</v>
      </c>
      <c r="C29" s="4">
        <v>0.50800000000000001</v>
      </c>
      <c r="D29" s="6">
        <v>0.105</v>
      </c>
      <c r="E29" s="11">
        <v>48.2</v>
      </c>
      <c r="F29" s="4">
        <v>0.39500000000000002</v>
      </c>
      <c r="G29" s="12">
        <v>0.04</v>
      </c>
      <c r="H29" s="7">
        <v>19.399999999999999</v>
      </c>
      <c r="I29" s="4">
        <v>0.86599999999999999</v>
      </c>
      <c r="J29" s="6">
        <v>0.32</v>
      </c>
      <c r="K29" s="11">
        <v>34.15</v>
      </c>
      <c r="L29" s="4">
        <v>0.87</v>
      </c>
      <c r="M29" s="12">
        <v>0.32200000000000001</v>
      </c>
      <c r="N29" s="7"/>
      <c r="O29" s="4"/>
      <c r="P29" s="12"/>
      <c r="Q29" s="11"/>
      <c r="R29" s="4"/>
      <c r="S29" s="12"/>
    </row>
    <row r="30" spans="1:19">
      <c r="A30" s="50">
        <v>21</v>
      </c>
      <c r="B30" s="11">
        <v>88.5</v>
      </c>
      <c r="C30" s="4">
        <v>0.53500000000000003</v>
      </c>
      <c r="D30" s="6">
        <v>0.121</v>
      </c>
      <c r="E30" s="11">
        <v>49</v>
      </c>
      <c r="F30" s="4">
        <v>0.40500000000000003</v>
      </c>
      <c r="G30" s="12">
        <v>4.2999999999999997E-2</v>
      </c>
      <c r="H30" s="7">
        <v>21.9</v>
      </c>
      <c r="I30" s="4">
        <v>0.88200000000000001</v>
      </c>
      <c r="J30" s="6">
        <v>0.32900000000000001</v>
      </c>
      <c r="K30" s="11">
        <v>36.26</v>
      </c>
      <c r="L30" s="4">
        <v>0.877</v>
      </c>
      <c r="M30" s="12">
        <v>0.32600000000000001</v>
      </c>
      <c r="N30" s="7"/>
      <c r="O30" s="4"/>
      <c r="P30" s="12"/>
      <c r="Q30" s="11"/>
      <c r="R30" s="4"/>
      <c r="S30" s="12"/>
    </row>
    <row r="31" spans="1:19">
      <c r="A31" s="50">
        <v>22</v>
      </c>
      <c r="B31" s="11">
        <v>91.3</v>
      </c>
      <c r="C31" s="4">
        <v>0.55000000000000004</v>
      </c>
      <c r="D31" s="6">
        <v>0.13</v>
      </c>
      <c r="E31" s="11">
        <v>49.7</v>
      </c>
      <c r="F31" s="4">
        <v>0.41299999999999998</v>
      </c>
      <c r="G31" s="12">
        <v>4.8000000000000001E-2</v>
      </c>
      <c r="H31" s="7">
        <v>25</v>
      </c>
      <c r="I31" s="4">
        <v>0.89600000000000002</v>
      </c>
      <c r="J31" s="6">
        <v>0.33800000000000002</v>
      </c>
      <c r="K31" s="11">
        <v>41.48</v>
      </c>
      <c r="L31" s="4">
        <v>0.89300000000000002</v>
      </c>
      <c r="M31" s="12">
        <v>0.33600000000000002</v>
      </c>
      <c r="N31" s="7"/>
      <c r="O31" s="4"/>
      <c r="P31" s="12"/>
      <c r="Q31" s="11"/>
      <c r="R31" s="4"/>
      <c r="S31" s="12"/>
    </row>
    <row r="32" spans="1:19">
      <c r="A32" s="50">
        <v>23</v>
      </c>
      <c r="B32" s="11">
        <v>97.4</v>
      </c>
      <c r="C32" s="4">
        <v>0.57799999999999996</v>
      </c>
      <c r="D32" s="6">
        <v>0.14699999999999999</v>
      </c>
      <c r="E32" s="11">
        <v>51</v>
      </c>
      <c r="F32" s="4">
        <v>0.42799999999999999</v>
      </c>
      <c r="G32" s="12">
        <v>5.7000000000000002E-2</v>
      </c>
      <c r="H32" s="7">
        <v>37.799999999999997</v>
      </c>
      <c r="I32" s="4">
        <v>0.93100000000000005</v>
      </c>
      <c r="J32" s="6">
        <v>0.35899999999999999</v>
      </c>
      <c r="K32" s="11">
        <v>47.94</v>
      </c>
      <c r="L32" s="4">
        <v>0.90700000000000003</v>
      </c>
      <c r="M32" s="12">
        <v>0.34399999999999997</v>
      </c>
      <c r="N32" s="7"/>
      <c r="O32" s="4"/>
      <c r="P32" s="12"/>
      <c r="Q32" s="11"/>
      <c r="R32" s="4"/>
      <c r="S32" s="12"/>
    </row>
    <row r="33" spans="1:19">
      <c r="A33" s="50">
        <v>24</v>
      </c>
      <c r="B33" s="11">
        <v>102.4</v>
      </c>
      <c r="C33" s="4">
        <v>0.59799999999999998</v>
      </c>
      <c r="D33" s="6">
        <v>0.159</v>
      </c>
      <c r="E33" s="11">
        <v>52.6</v>
      </c>
      <c r="F33" s="4">
        <v>0.44600000000000001</v>
      </c>
      <c r="G33" s="12">
        <v>6.7000000000000004E-2</v>
      </c>
      <c r="H33" s="7">
        <v>96</v>
      </c>
      <c r="I33" s="4">
        <v>0.97299999999999998</v>
      </c>
      <c r="J33" s="6">
        <v>0.38400000000000001</v>
      </c>
      <c r="K33" s="11">
        <v>60</v>
      </c>
      <c r="L33" s="4">
        <v>0.92600000000000005</v>
      </c>
      <c r="M33" s="12">
        <v>0.35599999999999998</v>
      </c>
      <c r="N33" s="7"/>
      <c r="O33" s="4"/>
      <c r="P33" s="12"/>
      <c r="Q33" s="11"/>
      <c r="R33" s="4"/>
      <c r="S33" s="12"/>
    </row>
    <row r="34" spans="1:19" ht="15.75" thickBot="1">
      <c r="A34" s="50">
        <v>25</v>
      </c>
      <c r="B34" s="11">
        <v>108.4</v>
      </c>
      <c r="C34" s="4">
        <v>0.621</v>
      </c>
      <c r="D34" s="6">
        <v>0.17199999999999999</v>
      </c>
      <c r="E34" s="11">
        <v>53.7</v>
      </c>
      <c r="F34" s="4">
        <v>0.45700000000000002</v>
      </c>
      <c r="G34" s="12">
        <v>7.3999999999999996E-2</v>
      </c>
      <c r="H34" s="53">
        <v>9999999</v>
      </c>
      <c r="I34" s="32">
        <v>0.97299999999999998</v>
      </c>
      <c r="J34" s="54">
        <v>0.38400000000000001</v>
      </c>
      <c r="K34" s="53">
        <v>9999999</v>
      </c>
      <c r="L34" s="32">
        <v>0.92600000000000005</v>
      </c>
      <c r="M34" s="33">
        <v>0.35599999999999998</v>
      </c>
      <c r="N34" s="7"/>
      <c r="O34" s="4"/>
      <c r="P34" s="12"/>
      <c r="Q34" s="11"/>
      <c r="R34" s="4"/>
      <c r="S34" s="12"/>
    </row>
    <row r="35" spans="1:19">
      <c r="A35" s="50">
        <v>26</v>
      </c>
      <c r="B35" s="11">
        <v>115.1</v>
      </c>
      <c r="C35" s="4">
        <v>0.64300000000000002</v>
      </c>
      <c r="D35" s="6">
        <v>0.186</v>
      </c>
      <c r="E35" s="11">
        <v>54.6</v>
      </c>
      <c r="F35" s="4">
        <v>0.46600000000000003</v>
      </c>
      <c r="G35" s="6">
        <v>0.08</v>
      </c>
      <c r="H35" s="43"/>
      <c r="I35" s="48"/>
      <c r="J35" s="76"/>
      <c r="K35" s="43"/>
      <c r="L35" s="48"/>
      <c r="M35" s="49"/>
      <c r="N35" s="7"/>
      <c r="O35" s="4"/>
      <c r="P35" s="12"/>
      <c r="Q35" s="11"/>
      <c r="R35" s="4"/>
      <c r="S35" s="12"/>
    </row>
    <row r="36" spans="1:19">
      <c r="A36" s="50">
        <v>27</v>
      </c>
      <c r="B36" s="11">
        <v>121.6</v>
      </c>
      <c r="C36" s="4">
        <v>0.66200000000000003</v>
      </c>
      <c r="D36" s="6">
        <v>0.19700000000000001</v>
      </c>
      <c r="E36" s="11">
        <v>57.6</v>
      </c>
      <c r="F36" s="4">
        <v>0.49399999999999999</v>
      </c>
      <c r="G36" s="6">
        <v>9.6000000000000002E-2</v>
      </c>
      <c r="H36" s="11"/>
      <c r="I36" s="4"/>
      <c r="J36" s="6"/>
      <c r="K36" s="11"/>
      <c r="L36" s="4"/>
      <c r="M36" s="12"/>
      <c r="N36" s="7"/>
      <c r="O36" s="4"/>
      <c r="P36" s="12"/>
      <c r="Q36" s="11"/>
      <c r="R36" s="4"/>
      <c r="S36" s="12"/>
    </row>
    <row r="37" spans="1:19">
      <c r="A37" s="50">
        <v>28</v>
      </c>
      <c r="B37" s="11">
        <v>129.6</v>
      </c>
      <c r="C37" s="4">
        <v>0.68300000000000005</v>
      </c>
      <c r="D37" s="6">
        <v>0.21</v>
      </c>
      <c r="E37" s="11">
        <v>60</v>
      </c>
      <c r="F37" s="4">
        <v>0.51400000000000001</v>
      </c>
      <c r="G37" s="6">
        <v>0.108</v>
      </c>
      <c r="H37" s="11"/>
      <c r="I37" s="4"/>
      <c r="J37" s="6"/>
      <c r="K37" s="11"/>
      <c r="L37" s="4"/>
      <c r="M37" s="12"/>
      <c r="N37" s="7"/>
      <c r="O37" s="4"/>
      <c r="P37" s="12"/>
      <c r="Q37" s="11"/>
      <c r="R37" s="4"/>
      <c r="S37" s="12"/>
    </row>
    <row r="38" spans="1:19">
      <c r="A38" s="50">
        <v>29</v>
      </c>
      <c r="B38" s="11">
        <v>137.5</v>
      </c>
      <c r="C38" s="4">
        <v>0.70099999999999996</v>
      </c>
      <c r="D38" s="6">
        <v>0.221</v>
      </c>
      <c r="E38" s="11">
        <v>61.5</v>
      </c>
      <c r="F38" s="4">
        <v>0.52600000000000002</v>
      </c>
      <c r="G38" s="6">
        <v>0.11600000000000001</v>
      </c>
      <c r="H38" s="11"/>
      <c r="I38" s="4"/>
      <c r="J38" s="6"/>
      <c r="K38" s="11"/>
      <c r="L38" s="4"/>
      <c r="M38" s="12"/>
      <c r="N38" s="7"/>
      <c r="O38" s="4"/>
      <c r="P38" s="12"/>
      <c r="Q38" s="11"/>
      <c r="R38" s="4"/>
      <c r="S38" s="12"/>
    </row>
    <row r="39" spans="1:19">
      <c r="A39" s="50">
        <v>30</v>
      </c>
      <c r="B39" s="11">
        <v>146.1</v>
      </c>
      <c r="C39" s="4">
        <v>0.71899999999999997</v>
      </c>
      <c r="D39" s="6">
        <v>0.23100000000000001</v>
      </c>
      <c r="E39" s="11">
        <v>63</v>
      </c>
      <c r="F39" s="4">
        <v>0.53700000000000003</v>
      </c>
      <c r="G39" s="6">
        <v>0.122</v>
      </c>
      <c r="H39" s="11"/>
      <c r="I39" s="4"/>
      <c r="J39" s="6"/>
      <c r="K39" s="11"/>
      <c r="L39" s="4"/>
      <c r="M39" s="12"/>
      <c r="N39" s="7"/>
      <c r="O39" s="4"/>
      <c r="P39" s="12"/>
      <c r="Q39" s="11"/>
      <c r="R39" s="4"/>
      <c r="S39" s="12"/>
    </row>
    <row r="40" spans="1:19">
      <c r="A40" s="50">
        <v>31</v>
      </c>
      <c r="B40" s="11">
        <v>158</v>
      </c>
      <c r="C40" s="4">
        <v>0.74</v>
      </c>
      <c r="D40" s="6">
        <v>0.24399999999999999</v>
      </c>
      <c r="E40" s="11">
        <v>64.8</v>
      </c>
      <c r="F40" s="4">
        <v>0.55000000000000004</v>
      </c>
      <c r="G40" s="6">
        <v>0.13</v>
      </c>
      <c r="H40" s="11"/>
      <c r="I40" s="4"/>
      <c r="J40" s="6"/>
      <c r="K40" s="11"/>
      <c r="L40" s="4"/>
      <c r="M40" s="12"/>
      <c r="N40" s="7"/>
      <c r="O40" s="4"/>
      <c r="P40" s="12"/>
      <c r="Q40" s="11"/>
      <c r="R40" s="4"/>
      <c r="S40" s="12"/>
    </row>
    <row r="41" spans="1:19">
      <c r="A41" s="50">
        <v>32</v>
      </c>
      <c r="B41" s="11">
        <v>177.6</v>
      </c>
      <c r="C41" s="4">
        <v>0.76800000000000002</v>
      </c>
      <c r="D41" s="6">
        <v>0.26100000000000001</v>
      </c>
      <c r="E41" s="11">
        <v>69.2</v>
      </c>
      <c r="F41" s="4">
        <v>0.57899999999999996</v>
      </c>
      <c r="G41" s="6">
        <v>0.14699999999999999</v>
      </c>
      <c r="H41" s="11"/>
      <c r="I41" s="4"/>
      <c r="J41" s="6"/>
      <c r="K41" s="11"/>
      <c r="L41" s="4"/>
      <c r="M41" s="12"/>
      <c r="N41" s="7"/>
      <c r="O41" s="4"/>
      <c r="P41" s="12"/>
      <c r="Q41" s="11"/>
      <c r="R41" s="4"/>
      <c r="S41" s="12"/>
    </row>
    <row r="42" spans="1:19">
      <c r="A42" s="50">
        <v>33</v>
      </c>
      <c r="B42" s="11">
        <v>217.9</v>
      </c>
      <c r="C42" s="4">
        <v>0.81100000000000005</v>
      </c>
      <c r="D42" s="6">
        <v>0.28699999999999998</v>
      </c>
      <c r="E42" s="11">
        <v>72.5</v>
      </c>
      <c r="F42" s="4">
        <v>0.59799999999999998</v>
      </c>
      <c r="G42" s="6" t="s">
        <v>113</v>
      </c>
      <c r="H42" s="11"/>
      <c r="I42" s="4"/>
      <c r="J42" s="6"/>
      <c r="K42" s="11"/>
      <c r="L42" s="4"/>
      <c r="M42" s="12"/>
      <c r="N42" s="7"/>
      <c r="O42" s="4"/>
      <c r="P42" s="12"/>
      <c r="Q42" s="11"/>
      <c r="R42" s="4"/>
      <c r="S42" s="12"/>
    </row>
    <row r="43" spans="1:19">
      <c r="A43" s="50">
        <v>34</v>
      </c>
      <c r="B43" s="11">
        <v>270.5</v>
      </c>
      <c r="C43" s="4">
        <v>0.84799999999999998</v>
      </c>
      <c r="D43" s="6">
        <v>0.309</v>
      </c>
      <c r="E43" s="11">
        <v>76</v>
      </c>
      <c r="F43" s="4">
        <v>0.61599999999999999</v>
      </c>
      <c r="G43" s="6">
        <v>0.17</v>
      </c>
      <c r="H43" s="11"/>
      <c r="I43" s="4"/>
      <c r="J43" s="6"/>
      <c r="K43" s="11"/>
      <c r="L43" s="4"/>
      <c r="M43" s="12"/>
      <c r="N43" s="7"/>
      <c r="O43" s="4"/>
      <c r="P43" s="12"/>
      <c r="Q43" s="11"/>
      <c r="R43" s="4"/>
      <c r="S43" s="12"/>
    </row>
    <row r="44" spans="1:19">
      <c r="A44" s="50">
        <v>35</v>
      </c>
      <c r="B44" s="11">
        <v>391</v>
      </c>
      <c r="C44" s="4">
        <v>0.89500000000000002</v>
      </c>
      <c r="D44" s="6">
        <v>0.33700000000000002</v>
      </c>
      <c r="E44" s="11">
        <v>80</v>
      </c>
      <c r="F44" s="4">
        <v>0.63600000000000001</v>
      </c>
      <c r="G44" s="6">
        <v>0.18099999999999999</v>
      </c>
      <c r="H44" s="11"/>
      <c r="I44" s="4"/>
      <c r="J44" s="6"/>
      <c r="K44" s="11"/>
      <c r="L44" s="4"/>
      <c r="M44" s="12"/>
      <c r="N44" s="7"/>
      <c r="O44" s="4"/>
      <c r="P44" s="12"/>
      <c r="Q44" s="11"/>
      <c r="R44" s="4"/>
      <c r="S44" s="12"/>
    </row>
    <row r="45" spans="1:19">
      <c r="A45" s="50">
        <v>36</v>
      </c>
      <c r="B45" s="11">
        <v>820</v>
      </c>
      <c r="C45" s="4">
        <v>0.95</v>
      </c>
      <c r="D45" s="6">
        <v>0.37</v>
      </c>
      <c r="E45" s="11">
        <v>85.4</v>
      </c>
      <c r="F45" s="4">
        <v>0.65900000000000003</v>
      </c>
      <c r="G45" s="6">
        <v>0.19500000000000001</v>
      </c>
      <c r="H45" s="11"/>
      <c r="I45" s="4"/>
      <c r="J45" s="6"/>
      <c r="K45" s="11"/>
      <c r="L45" s="4"/>
      <c r="M45" s="12"/>
      <c r="N45" s="7"/>
      <c r="O45" s="4"/>
      <c r="P45" s="12"/>
      <c r="Q45" s="11"/>
      <c r="R45" s="4"/>
      <c r="S45" s="12"/>
    </row>
    <row r="46" spans="1:19" ht="15.75" thickBot="1">
      <c r="A46" s="50">
        <v>37</v>
      </c>
      <c r="B46" s="53">
        <v>9999999</v>
      </c>
      <c r="C46" s="32">
        <v>0.95</v>
      </c>
      <c r="D46" s="54">
        <v>0.37</v>
      </c>
      <c r="E46" s="11">
        <v>97.6</v>
      </c>
      <c r="F46" s="4">
        <v>0.70099999999999996</v>
      </c>
      <c r="G46" s="6">
        <v>0.221</v>
      </c>
      <c r="H46" s="11"/>
      <c r="I46" s="4"/>
      <c r="J46" s="6"/>
      <c r="K46" s="11"/>
      <c r="L46" s="4"/>
      <c r="M46" s="12"/>
      <c r="N46" s="7"/>
      <c r="O46" s="4"/>
      <c r="P46" s="12"/>
      <c r="Q46" s="11"/>
      <c r="R46" s="4"/>
      <c r="S46" s="12"/>
    </row>
    <row r="47" spans="1:19">
      <c r="A47" s="50">
        <v>38</v>
      </c>
      <c r="B47" s="43"/>
      <c r="C47" s="48"/>
      <c r="D47" s="49"/>
      <c r="E47" s="7">
        <v>111.5</v>
      </c>
      <c r="F47" s="4">
        <v>0.73899999999999999</v>
      </c>
      <c r="G47" s="6">
        <v>0.24299999999999999</v>
      </c>
      <c r="H47" s="11"/>
      <c r="I47" s="4"/>
      <c r="J47" s="6"/>
      <c r="K47" s="11"/>
      <c r="L47" s="4"/>
      <c r="M47" s="12"/>
      <c r="N47" s="7"/>
      <c r="O47" s="4"/>
      <c r="P47" s="12"/>
      <c r="Q47" s="11"/>
      <c r="R47" s="4"/>
      <c r="S47" s="12"/>
    </row>
    <row r="48" spans="1:19">
      <c r="A48" s="50">
        <v>39</v>
      </c>
      <c r="B48" s="11"/>
      <c r="C48" s="4"/>
      <c r="D48" s="12"/>
      <c r="E48" s="7">
        <v>126.38</v>
      </c>
      <c r="F48" s="4">
        <v>0.76900000000000002</v>
      </c>
      <c r="G48" s="6">
        <v>0.26200000000000001</v>
      </c>
      <c r="H48" s="11"/>
      <c r="I48" s="4"/>
      <c r="J48" s="6"/>
      <c r="K48" s="11"/>
      <c r="L48" s="4"/>
      <c r="M48" s="12"/>
      <c r="N48" s="7"/>
      <c r="O48" s="4"/>
      <c r="P48" s="12"/>
      <c r="Q48" s="11"/>
      <c r="R48" s="4"/>
      <c r="S48" s="12"/>
    </row>
    <row r="49" spans="1:19">
      <c r="A49" s="50">
        <v>40</v>
      </c>
      <c r="B49" s="11"/>
      <c r="C49" s="4"/>
      <c r="D49" s="12"/>
      <c r="E49" s="7">
        <v>158.6</v>
      </c>
      <c r="F49" s="4">
        <v>0.81599999999999995</v>
      </c>
      <c r="G49" s="6">
        <v>0.28999999999999998</v>
      </c>
      <c r="H49" s="11"/>
      <c r="I49" s="4"/>
      <c r="J49" s="6"/>
      <c r="K49" s="11"/>
      <c r="L49" s="4"/>
      <c r="M49" s="12"/>
      <c r="N49" s="7"/>
      <c r="O49" s="4"/>
      <c r="P49" s="12"/>
      <c r="Q49" s="11"/>
      <c r="R49" s="4"/>
      <c r="S49" s="12"/>
    </row>
    <row r="50" spans="1:19">
      <c r="A50" s="50">
        <v>41</v>
      </c>
      <c r="B50" s="11"/>
      <c r="C50" s="4"/>
      <c r="D50" s="12"/>
      <c r="E50" s="7">
        <v>201.3</v>
      </c>
      <c r="F50" s="4">
        <v>0.85499999999999998</v>
      </c>
      <c r="G50" s="6">
        <v>0.313</v>
      </c>
      <c r="H50" s="11"/>
      <c r="I50" s="4"/>
      <c r="J50" s="6"/>
      <c r="K50" s="11"/>
      <c r="L50" s="4"/>
      <c r="M50" s="12"/>
      <c r="N50" s="7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12"/>
      <c r="E51" s="7">
        <v>375</v>
      </c>
      <c r="F51" s="4">
        <v>0.92200000000000004</v>
      </c>
      <c r="G51" s="6">
        <v>0.35299999999999998</v>
      </c>
      <c r="H51" s="11"/>
      <c r="I51" s="4"/>
      <c r="J51" s="6"/>
      <c r="K51" s="11"/>
      <c r="L51" s="4"/>
      <c r="M51" s="12"/>
      <c r="N51" s="7"/>
      <c r="O51" s="4"/>
      <c r="P51" s="12"/>
      <c r="Q51" s="11"/>
      <c r="R51" s="4"/>
      <c r="S51" s="12"/>
    </row>
    <row r="52" spans="1:19" ht="15.75" thickBot="1">
      <c r="A52" s="50">
        <v>43</v>
      </c>
      <c r="B52" s="11"/>
      <c r="C52" s="4"/>
      <c r="D52" s="12"/>
      <c r="E52" s="84">
        <v>9999999</v>
      </c>
      <c r="F52" s="32">
        <v>0.92200000000000004</v>
      </c>
      <c r="G52" s="54">
        <v>0.35299999999999998</v>
      </c>
      <c r="H52" s="11"/>
      <c r="I52" s="4"/>
      <c r="J52" s="6"/>
      <c r="K52" s="11"/>
      <c r="L52" s="4"/>
      <c r="M52" s="12"/>
      <c r="N52" s="7"/>
      <c r="O52" s="4"/>
      <c r="P52" s="12"/>
      <c r="Q52" s="31"/>
      <c r="R52" s="32"/>
      <c r="S52" s="33"/>
    </row>
    <row r="53" spans="1:19">
      <c r="A53" s="50">
        <v>44</v>
      </c>
      <c r="B53" s="11"/>
      <c r="C53" s="4"/>
      <c r="D53" s="6"/>
      <c r="E53" s="43"/>
      <c r="F53" s="48"/>
      <c r="G53" s="76"/>
      <c r="H53" s="11"/>
      <c r="I53" s="4"/>
      <c r="J53" s="6"/>
      <c r="K53" s="11"/>
      <c r="L53" s="4"/>
      <c r="M53" s="12"/>
      <c r="N53" s="7"/>
      <c r="O53" s="4"/>
      <c r="P53" s="12"/>
      <c r="Q53" s="43"/>
      <c r="R53" s="48"/>
      <c r="S53" s="49"/>
    </row>
    <row r="54" spans="1:19" ht="15.75" thickBot="1">
      <c r="A54" s="50">
        <v>45</v>
      </c>
      <c r="B54" s="11"/>
      <c r="C54" s="4"/>
      <c r="D54" s="6"/>
      <c r="E54" s="11"/>
      <c r="F54" s="4"/>
      <c r="G54" s="6"/>
      <c r="H54" s="11"/>
      <c r="I54" s="4"/>
      <c r="J54" s="6"/>
      <c r="K54" s="11"/>
      <c r="L54" s="4"/>
      <c r="M54" s="12"/>
      <c r="N54" s="55"/>
      <c r="O54" s="32"/>
      <c r="P54" s="33"/>
      <c r="Q54" s="11"/>
      <c r="R54" s="4"/>
      <c r="S54" s="12"/>
    </row>
    <row r="55" spans="1:19">
      <c r="A55" s="50">
        <v>46</v>
      </c>
      <c r="B55" s="11"/>
      <c r="C55" s="4"/>
      <c r="D55" s="6"/>
      <c r="E55" s="11"/>
      <c r="F55" s="4"/>
      <c r="G55" s="6"/>
      <c r="H55" s="11"/>
      <c r="I55" s="4"/>
      <c r="J55" s="6"/>
      <c r="K55" s="11"/>
      <c r="L55" s="4"/>
      <c r="M55" s="12"/>
      <c r="N55" s="47"/>
      <c r="O55" s="48"/>
      <c r="P55" s="49"/>
      <c r="Q55" s="11"/>
      <c r="R55" s="4"/>
      <c r="S55" s="12"/>
    </row>
    <row r="56" spans="1:19">
      <c r="A56" s="50">
        <v>47</v>
      </c>
      <c r="B56" s="11"/>
      <c r="C56" s="4"/>
      <c r="D56" s="6"/>
      <c r="E56" s="11"/>
      <c r="F56" s="4"/>
      <c r="G56" s="6"/>
      <c r="H56" s="11"/>
      <c r="I56" s="4"/>
      <c r="J56" s="6"/>
      <c r="K56" s="11"/>
      <c r="L56" s="4"/>
      <c r="M56" s="12"/>
      <c r="N56" s="7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6"/>
      <c r="E57" s="11"/>
      <c r="F57" s="4"/>
      <c r="G57" s="6"/>
      <c r="H57" s="11"/>
      <c r="I57" s="4"/>
      <c r="J57" s="6"/>
      <c r="K57" s="11"/>
      <c r="L57" s="4"/>
      <c r="M57" s="12"/>
      <c r="N57" s="7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6"/>
      <c r="E58" s="11"/>
      <c r="F58" s="4"/>
      <c r="G58" s="6"/>
      <c r="H58" s="11"/>
      <c r="I58" s="4"/>
      <c r="J58" s="6"/>
      <c r="K58" s="11"/>
      <c r="L58" s="4"/>
      <c r="M58" s="12"/>
      <c r="N58" s="7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9"/>
      <c r="E59" s="16"/>
      <c r="F59" s="17"/>
      <c r="G59" s="19"/>
      <c r="H59" s="16"/>
      <c r="I59" s="17"/>
      <c r="J59" s="19"/>
      <c r="K59" s="16"/>
      <c r="L59" s="17"/>
      <c r="M59" s="18"/>
      <c r="N59" s="42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41.13</v>
      </c>
      <c r="C61" s="37"/>
      <c r="D61" s="38"/>
      <c r="E61" s="16">
        <v>29.15</v>
      </c>
      <c r="F61" s="37"/>
      <c r="G61" s="38"/>
      <c r="H61" s="16">
        <v>2.59</v>
      </c>
      <c r="I61" s="37"/>
      <c r="J61" s="38"/>
      <c r="K61" s="16">
        <v>4.45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37" activePane="bottomLeft" state="frozen"/>
      <selection pane="bottomLeft" activeCell="H64" sqref="H6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32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24">
        <v>5</v>
      </c>
      <c r="F8" s="25">
        <v>6</v>
      </c>
      <c r="G8" s="26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76">
        <v>0</v>
      </c>
      <c r="H9" s="43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49">
        <v>0</v>
      </c>
      <c r="Q9" s="43">
        <v>0</v>
      </c>
      <c r="R9" s="21">
        <v>0</v>
      </c>
      <c r="S9" s="22">
        <v>0</v>
      </c>
    </row>
    <row r="10" spans="1:19">
      <c r="A10" s="50">
        <v>1</v>
      </c>
      <c r="B10" s="11">
        <v>32</v>
      </c>
      <c r="C10" s="4">
        <v>0</v>
      </c>
      <c r="D10" s="6">
        <v>0</v>
      </c>
      <c r="E10" s="11">
        <v>24.3</v>
      </c>
      <c r="F10" s="4">
        <v>0</v>
      </c>
      <c r="G10" s="6">
        <v>0</v>
      </c>
      <c r="H10" s="11">
        <v>0.99</v>
      </c>
      <c r="I10" s="4">
        <v>0</v>
      </c>
      <c r="J10" s="6">
        <v>0</v>
      </c>
      <c r="K10" s="11">
        <v>2.21</v>
      </c>
      <c r="L10" s="4">
        <v>0</v>
      </c>
      <c r="M10" s="12">
        <v>0</v>
      </c>
      <c r="N10" s="7"/>
      <c r="O10" s="4"/>
      <c r="P10" s="12"/>
      <c r="Q10" s="11"/>
      <c r="R10" s="4"/>
      <c r="S10" s="12"/>
    </row>
    <row r="11" spans="1:19">
      <c r="A11" s="50">
        <v>2</v>
      </c>
      <c r="B11" s="11">
        <v>33.4</v>
      </c>
      <c r="C11" s="4">
        <v>2.1000000000000001E-2</v>
      </c>
      <c r="D11" s="6">
        <v>0</v>
      </c>
      <c r="E11" s="11">
        <v>25.6</v>
      </c>
      <c r="F11" s="4">
        <v>2E-3</v>
      </c>
      <c r="G11" s="6">
        <v>0</v>
      </c>
      <c r="H11" s="11">
        <v>1.04</v>
      </c>
      <c r="I11" s="4">
        <v>4.0000000000000001E-3</v>
      </c>
      <c r="J11" s="6">
        <v>0</v>
      </c>
      <c r="K11" s="11">
        <v>2.34</v>
      </c>
      <c r="L11" s="4">
        <v>2.3E-2</v>
      </c>
      <c r="M11" s="12">
        <v>0</v>
      </c>
      <c r="N11" s="7"/>
      <c r="O11" s="4"/>
      <c r="P11" s="12"/>
      <c r="Q11" s="11"/>
      <c r="R11" s="4"/>
      <c r="S11" s="12"/>
    </row>
    <row r="12" spans="1:19">
      <c r="A12" s="50">
        <v>3</v>
      </c>
      <c r="B12" s="11">
        <v>34.799999999999997</v>
      </c>
      <c r="C12" s="4">
        <v>0.06</v>
      </c>
      <c r="D12" s="6">
        <v>0</v>
      </c>
      <c r="E12" s="11">
        <v>26.5</v>
      </c>
      <c r="F12" s="4">
        <v>3.5999999999999997E-2</v>
      </c>
      <c r="G12" s="6">
        <v>0</v>
      </c>
      <c r="H12" s="11">
        <v>1.0900000000000001</v>
      </c>
      <c r="I12" s="4">
        <v>0.05</v>
      </c>
      <c r="J12" s="6">
        <v>0</v>
      </c>
      <c r="K12" s="11">
        <v>2.4700000000000002</v>
      </c>
      <c r="L12" s="4">
        <v>7.4999999999999997E-2</v>
      </c>
      <c r="M12" s="12">
        <v>0</v>
      </c>
      <c r="N12" s="7"/>
      <c r="O12" s="4"/>
      <c r="P12" s="12"/>
      <c r="Q12" s="11"/>
      <c r="R12" s="4"/>
      <c r="S12" s="12"/>
    </row>
    <row r="13" spans="1:19">
      <c r="A13" s="50">
        <v>4</v>
      </c>
      <c r="B13" s="11">
        <v>36</v>
      </c>
      <c r="C13" s="4">
        <v>9.0999999999999998E-2</v>
      </c>
      <c r="D13" s="6">
        <v>0</v>
      </c>
      <c r="E13" s="11">
        <v>27.6</v>
      </c>
      <c r="F13" s="4">
        <v>7.3999999999999996E-2</v>
      </c>
      <c r="G13" s="6">
        <v>0</v>
      </c>
      <c r="H13" s="11">
        <v>1.1200000000000001</v>
      </c>
      <c r="I13" s="4">
        <v>7.4999999999999997E-2</v>
      </c>
      <c r="J13" s="6">
        <v>0</v>
      </c>
      <c r="K13" s="11">
        <v>2.6</v>
      </c>
      <c r="L13" s="4">
        <v>0.121</v>
      </c>
      <c r="M13" s="12">
        <v>1.2E-2</v>
      </c>
      <c r="N13" s="7"/>
      <c r="O13" s="4"/>
      <c r="P13" s="12"/>
      <c r="Q13" s="11"/>
      <c r="R13" s="4"/>
      <c r="S13" s="12"/>
    </row>
    <row r="14" spans="1:19">
      <c r="A14" s="50">
        <v>5</v>
      </c>
      <c r="B14" s="11">
        <v>31.4</v>
      </c>
      <c r="C14" s="4">
        <v>0.125</v>
      </c>
      <c r="D14" s="6">
        <v>1.2999999999999999E-2</v>
      </c>
      <c r="E14" s="11">
        <v>28.2</v>
      </c>
      <c r="F14" s="4">
        <v>9.4E-2</v>
      </c>
      <c r="G14" s="6">
        <v>0</v>
      </c>
      <c r="H14" s="11">
        <v>1.19</v>
      </c>
      <c r="I14" s="4">
        <v>0.13</v>
      </c>
      <c r="J14" s="6">
        <v>1.2999999999999999E-2</v>
      </c>
      <c r="K14" s="11">
        <v>2.82</v>
      </c>
      <c r="L14" s="4">
        <v>0.19</v>
      </c>
      <c r="M14" s="12">
        <v>1.9E-2</v>
      </c>
      <c r="N14" s="7"/>
      <c r="O14" s="4"/>
      <c r="P14" s="12"/>
      <c r="Q14" s="11"/>
      <c r="R14" s="4"/>
      <c r="S14" s="12"/>
    </row>
    <row r="15" spans="1:19">
      <c r="A15" s="50">
        <v>6</v>
      </c>
      <c r="B15" s="11">
        <v>38.700000000000003</v>
      </c>
      <c r="C15" s="4">
        <v>0.155</v>
      </c>
      <c r="D15" s="6">
        <v>1.4999999999999999E-2</v>
      </c>
      <c r="E15" s="11">
        <v>29.1</v>
      </c>
      <c r="F15" s="4">
        <v>0.122</v>
      </c>
      <c r="G15" s="6">
        <v>1.2E-2</v>
      </c>
      <c r="H15" s="11">
        <v>1.28</v>
      </c>
      <c r="I15" s="4">
        <v>0.191</v>
      </c>
      <c r="J15" s="6">
        <v>1.9E-2</v>
      </c>
      <c r="K15" s="11">
        <v>2.95</v>
      </c>
      <c r="L15" s="4">
        <v>0.22500000000000001</v>
      </c>
      <c r="M15" s="12">
        <v>2.3E-2</v>
      </c>
      <c r="N15" s="7"/>
      <c r="O15" s="4"/>
      <c r="P15" s="12"/>
      <c r="Q15" s="11"/>
      <c r="R15" s="4"/>
      <c r="S15" s="12"/>
    </row>
    <row r="16" spans="1:19">
      <c r="A16" s="50">
        <v>7</v>
      </c>
      <c r="B16" s="11">
        <v>40.200000000000003</v>
      </c>
      <c r="C16" s="4">
        <v>0.186</v>
      </c>
      <c r="D16" s="6">
        <v>1.9E-2</v>
      </c>
      <c r="E16" s="11">
        <v>29.8</v>
      </c>
      <c r="F16" s="4">
        <v>0.14299999999999999</v>
      </c>
      <c r="G16" s="6">
        <v>1.4E-2</v>
      </c>
      <c r="H16" s="11">
        <v>1.34</v>
      </c>
      <c r="I16" s="4">
        <v>0.22700000000000001</v>
      </c>
      <c r="J16" s="6">
        <v>2.3E-2</v>
      </c>
      <c r="K16" s="11">
        <v>3.13</v>
      </c>
      <c r="L16" s="4">
        <v>0.27</v>
      </c>
      <c r="M16" s="12">
        <v>2.7E-2</v>
      </c>
      <c r="N16" s="7"/>
      <c r="O16" s="4"/>
      <c r="P16" s="12"/>
      <c r="Q16" s="11"/>
      <c r="R16" s="4"/>
      <c r="S16" s="12"/>
    </row>
    <row r="17" spans="1:19">
      <c r="A17" s="50">
        <v>8</v>
      </c>
      <c r="B17" s="11">
        <v>41.9</v>
      </c>
      <c r="C17" s="4">
        <v>0.219</v>
      </c>
      <c r="D17" s="6">
        <v>2.1999999999999999E-2</v>
      </c>
      <c r="E17" s="11">
        <v>30.6</v>
      </c>
      <c r="F17" s="4">
        <v>0.16500000000000001</v>
      </c>
      <c r="G17" s="6">
        <v>1.6E-2</v>
      </c>
      <c r="H17" s="11">
        <v>1.43</v>
      </c>
      <c r="I17" s="4">
        <v>0.27600000000000002</v>
      </c>
      <c r="J17" s="6">
        <v>2.8000000000000001E-2</v>
      </c>
      <c r="K17" s="11">
        <v>3.32</v>
      </c>
      <c r="L17" s="4">
        <v>0.312</v>
      </c>
      <c r="M17" s="12">
        <v>3.1E-2</v>
      </c>
      <c r="N17" s="7"/>
      <c r="O17" s="4"/>
      <c r="P17" s="12"/>
      <c r="Q17" s="11"/>
      <c r="R17" s="4"/>
      <c r="S17" s="12"/>
    </row>
    <row r="18" spans="1:19">
      <c r="A18" s="50">
        <v>9</v>
      </c>
      <c r="B18" s="11">
        <v>43.6</v>
      </c>
      <c r="C18" s="4">
        <v>0.25</v>
      </c>
      <c r="D18" s="6">
        <v>2.5000000000000001E-2</v>
      </c>
      <c r="E18" s="11">
        <v>31.3</v>
      </c>
      <c r="F18" s="4">
        <v>0.184</v>
      </c>
      <c r="G18" s="6">
        <v>1.7999999999999999E-2</v>
      </c>
      <c r="H18" s="11">
        <v>1.47</v>
      </c>
      <c r="I18" s="4">
        <v>0.29599999999999999</v>
      </c>
      <c r="J18" s="6">
        <v>0.03</v>
      </c>
      <c r="K18" s="11">
        <v>3.42</v>
      </c>
      <c r="L18" s="4">
        <v>0.33200000000000002</v>
      </c>
      <c r="M18" s="12">
        <v>3.3000000000000002E-2</v>
      </c>
      <c r="N18" s="7"/>
      <c r="O18" s="4"/>
      <c r="P18" s="12"/>
      <c r="Q18" s="11"/>
      <c r="R18" s="4"/>
      <c r="S18" s="12"/>
    </row>
    <row r="19" spans="1:19">
      <c r="A19" s="50">
        <v>10</v>
      </c>
      <c r="B19" s="11">
        <v>45</v>
      </c>
      <c r="C19" s="4">
        <v>0.27300000000000002</v>
      </c>
      <c r="D19" s="6">
        <v>2.7E-2</v>
      </c>
      <c r="E19" s="11">
        <v>31.9</v>
      </c>
      <c r="F19" s="4">
        <v>0.19900000000000001</v>
      </c>
      <c r="G19" s="6">
        <v>0.02</v>
      </c>
      <c r="H19" s="11">
        <v>1.55</v>
      </c>
      <c r="I19" s="4">
        <v>0.33200000000000002</v>
      </c>
      <c r="J19" s="6">
        <v>3.3000000000000002E-2</v>
      </c>
      <c r="K19" s="11">
        <v>3.52</v>
      </c>
      <c r="L19" s="4">
        <v>0.35099999999999998</v>
      </c>
      <c r="M19" s="12">
        <v>3.5000000000000003E-2</v>
      </c>
      <c r="N19" s="7"/>
      <c r="O19" s="4"/>
      <c r="P19" s="12"/>
      <c r="Q19" s="11"/>
      <c r="R19" s="4"/>
      <c r="S19" s="12"/>
    </row>
    <row r="20" spans="1:19">
      <c r="A20" s="50">
        <v>11</v>
      </c>
      <c r="B20" s="11">
        <v>46.6</v>
      </c>
      <c r="C20" s="4">
        <v>0.29799999999999999</v>
      </c>
      <c r="D20" s="6">
        <v>0.03</v>
      </c>
      <c r="E20" s="11">
        <v>32.5</v>
      </c>
      <c r="F20" s="4">
        <v>0.214</v>
      </c>
      <c r="G20" s="6">
        <v>2.1000000000000001E-2</v>
      </c>
      <c r="H20" s="11">
        <v>1.65</v>
      </c>
      <c r="I20" s="4">
        <v>0.372</v>
      </c>
      <c r="J20" s="6">
        <v>3.6999999999999998E-2</v>
      </c>
      <c r="K20" s="11">
        <v>3.68</v>
      </c>
      <c r="L20" s="4">
        <v>0.379</v>
      </c>
      <c r="M20" s="12">
        <v>3.7999999999999999E-2</v>
      </c>
      <c r="N20" s="7"/>
      <c r="O20" s="4"/>
      <c r="P20" s="12"/>
      <c r="Q20" s="11"/>
      <c r="R20" s="4"/>
      <c r="S20" s="12"/>
    </row>
    <row r="21" spans="1:19">
      <c r="A21" s="50">
        <v>12</v>
      </c>
      <c r="B21" s="11">
        <v>48.2</v>
      </c>
      <c r="C21" s="4">
        <v>0.32100000000000001</v>
      </c>
      <c r="D21" s="6">
        <v>3.2000000000000001E-2</v>
      </c>
      <c r="E21" s="11">
        <v>33.5</v>
      </c>
      <c r="F21" s="4">
        <v>0.23699999999999999</v>
      </c>
      <c r="G21" s="6">
        <v>2.4E-2</v>
      </c>
      <c r="H21" s="11">
        <v>1.72</v>
      </c>
      <c r="I21" s="4">
        <v>0.39800000000000002</v>
      </c>
      <c r="J21" s="6">
        <v>0.04</v>
      </c>
      <c r="K21" s="11">
        <v>3.9</v>
      </c>
      <c r="L21" s="4">
        <v>0.41399999999999998</v>
      </c>
      <c r="M21" s="12">
        <v>4.8000000000000001E-2</v>
      </c>
      <c r="N21" s="7"/>
      <c r="O21" s="4"/>
      <c r="P21" s="12"/>
      <c r="Q21" s="11"/>
      <c r="R21" s="4"/>
      <c r="S21" s="12"/>
    </row>
    <row r="22" spans="1:19">
      <c r="A22" s="50">
        <v>13</v>
      </c>
      <c r="B22" s="11">
        <v>49.7</v>
      </c>
      <c r="C22" s="4">
        <v>0.34200000000000003</v>
      </c>
      <c r="D22" s="6">
        <v>3.4000000000000002E-2</v>
      </c>
      <c r="E22" s="11">
        <v>34.200000000000003</v>
      </c>
      <c r="F22" s="4">
        <v>0.253</v>
      </c>
      <c r="G22" s="6">
        <v>2.5000000000000001E-2</v>
      </c>
      <c r="H22" s="11">
        <v>1.85</v>
      </c>
      <c r="I22" s="4">
        <v>0.44</v>
      </c>
      <c r="J22" s="6">
        <v>6.4000000000000001E-2</v>
      </c>
      <c r="K22" s="11">
        <v>4.1399999999999997</v>
      </c>
      <c r="L22" s="4">
        <v>0.44800000000000001</v>
      </c>
      <c r="M22" s="12">
        <v>6.9000000000000006E-2</v>
      </c>
      <c r="N22" s="7"/>
      <c r="O22" s="4"/>
      <c r="P22" s="12"/>
      <c r="Q22" s="11"/>
      <c r="R22" s="4"/>
      <c r="S22" s="12"/>
    </row>
    <row r="23" spans="1:19">
      <c r="A23" s="50">
        <v>14</v>
      </c>
      <c r="B23" s="11">
        <v>51</v>
      </c>
      <c r="C23" s="4">
        <v>0.35899999999999999</v>
      </c>
      <c r="D23" s="6">
        <v>3.5999999999999997E-2</v>
      </c>
      <c r="E23" s="11">
        <v>34.799999999999997</v>
      </c>
      <c r="F23" s="4">
        <v>0.26600000000000001</v>
      </c>
      <c r="G23" s="6">
        <v>2.7E-2</v>
      </c>
      <c r="H23" s="11">
        <v>1.93</v>
      </c>
      <c r="I23" s="4">
        <v>0.46300000000000002</v>
      </c>
      <c r="J23" s="6">
        <v>7.8E-2</v>
      </c>
      <c r="K23" s="11">
        <v>4.46</v>
      </c>
      <c r="L23" s="4">
        <v>0.48799999999999999</v>
      </c>
      <c r="M23" s="12">
        <v>9.2999999999999999E-2</v>
      </c>
      <c r="N23" s="7"/>
      <c r="O23" s="4"/>
      <c r="P23" s="12"/>
      <c r="Q23" s="11"/>
      <c r="R23" s="4"/>
      <c r="S23" s="12"/>
    </row>
    <row r="24" spans="1:19">
      <c r="A24" s="50">
        <v>15</v>
      </c>
      <c r="B24" s="11">
        <v>52.2</v>
      </c>
      <c r="C24" s="4">
        <v>0.373</v>
      </c>
      <c r="D24" s="6">
        <v>3.6999999999999998E-2</v>
      </c>
      <c r="E24" s="11">
        <v>35.5</v>
      </c>
      <c r="F24" s="4">
        <v>0.28000000000000003</v>
      </c>
      <c r="G24" s="6">
        <v>2.8000000000000001E-2</v>
      </c>
      <c r="H24" s="11">
        <v>2.08</v>
      </c>
      <c r="I24" s="4">
        <v>0.502</v>
      </c>
      <c r="J24" s="6">
        <v>0.10100000000000001</v>
      </c>
      <c r="K24" s="11">
        <v>4.8099999999999996</v>
      </c>
      <c r="L24" s="4">
        <v>0.52500000000000002</v>
      </c>
      <c r="M24" s="12">
        <v>0.115</v>
      </c>
      <c r="N24" s="7"/>
      <c r="O24" s="4"/>
      <c r="P24" s="12"/>
      <c r="Q24" s="11"/>
      <c r="R24" s="4"/>
      <c r="S24" s="12"/>
    </row>
    <row r="25" spans="1:19">
      <c r="A25" s="50">
        <v>16</v>
      </c>
      <c r="B25" s="11">
        <v>53.7</v>
      </c>
      <c r="C25" s="4">
        <v>0.39100000000000001</v>
      </c>
      <c r="D25" s="6">
        <v>3.9E-2</v>
      </c>
      <c r="E25" s="11">
        <v>36.1</v>
      </c>
      <c r="F25" s="4">
        <v>0.29199999999999998</v>
      </c>
      <c r="G25" s="6">
        <v>2.9000000000000001E-2</v>
      </c>
      <c r="H25" s="11">
        <v>2.2400000000000002</v>
      </c>
      <c r="I25" s="4">
        <v>0.53800000000000003</v>
      </c>
      <c r="J25" s="6">
        <v>0.123</v>
      </c>
      <c r="K25" s="11">
        <v>5.12</v>
      </c>
      <c r="L25" s="4">
        <v>0.55400000000000005</v>
      </c>
      <c r="M25" s="12">
        <v>0.13200000000000001</v>
      </c>
      <c r="N25" s="7"/>
      <c r="O25" s="4"/>
      <c r="P25" s="12"/>
      <c r="Q25" s="11"/>
      <c r="R25" s="4"/>
      <c r="S25" s="12"/>
    </row>
    <row r="26" spans="1:19">
      <c r="A26" s="50">
        <v>17</v>
      </c>
      <c r="B26" s="11">
        <v>55.4</v>
      </c>
      <c r="C26" s="4">
        <v>0.41</v>
      </c>
      <c r="D26" s="6">
        <v>4.5999999999999999E-2</v>
      </c>
      <c r="E26" s="11">
        <v>36.9</v>
      </c>
      <c r="F26" s="4">
        <v>0.308</v>
      </c>
      <c r="G26" s="6">
        <v>3.1E-2</v>
      </c>
      <c r="H26" s="11">
        <v>2.36</v>
      </c>
      <c r="I26" s="4">
        <v>0.56100000000000005</v>
      </c>
      <c r="J26" s="6">
        <v>0.13700000000000001</v>
      </c>
      <c r="K26" s="11">
        <v>5.6</v>
      </c>
      <c r="L26" s="4">
        <v>0.59199999999999997</v>
      </c>
      <c r="M26" s="12">
        <v>0.155</v>
      </c>
      <c r="N26" s="7"/>
      <c r="O26" s="4"/>
      <c r="P26" s="12"/>
      <c r="Q26" s="11"/>
      <c r="R26" s="4"/>
      <c r="S26" s="12"/>
    </row>
    <row r="27" spans="1:19">
      <c r="A27" s="50">
        <v>18</v>
      </c>
      <c r="B27" s="11">
        <v>57.5</v>
      </c>
      <c r="C27" s="4">
        <v>0.43099999999999999</v>
      </c>
      <c r="D27" s="6">
        <v>5.8999999999999997E-2</v>
      </c>
      <c r="E27" s="11">
        <v>37.700000000000003</v>
      </c>
      <c r="F27" s="4">
        <v>0.32200000000000001</v>
      </c>
      <c r="G27" s="6">
        <v>3.2000000000000001E-2</v>
      </c>
      <c r="H27" s="11">
        <v>2.5099999999999998</v>
      </c>
      <c r="I27" s="4">
        <v>0.58699999999999997</v>
      </c>
      <c r="J27" s="6">
        <v>0.152</v>
      </c>
      <c r="K27" s="11">
        <v>5.97</v>
      </c>
      <c r="L27" s="4">
        <v>0.61699999999999999</v>
      </c>
      <c r="M27" s="12">
        <v>0.17</v>
      </c>
      <c r="N27" s="7"/>
      <c r="O27" s="4"/>
      <c r="P27" s="12"/>
      <c r="Q27" s="11"/>
      <c r="R27" s="4"/>
      <c r="S27" s="12"/>
    </row>
    <row r="28" spans="1:19">
      <c r="A28" s="50">
        <v>19</v>
      </c>
      <c r="B28" s="11">
        <v>59.7</v>
      </c>
      <c r="C28" s="4">
        <v>0.45200000000000001</v>
      </c>
      <c r="D28" s="6">
        <v>7.0999999999999994E-2</v>
      </c>
      <c r="E28" s="11">
        <v>38.4</v>
      </c>
      <c r="F28" s="4">
        <v>0.33500000000000002</v>
      </c>
      <c r="G28" s="6">
        <v>3.3000000000000002E-2</v>
      </c>
      <c r="H28" s="11">
        <v>2.71</v>
      </c>
      <c r="I28" s="4">
        <v>0.61799999999999999</v>
      </c>
      <c r="J28" s="6">
        <v>0.17100000000000001</v>
      </c>
      <c r="K28" s="11">
        <v>6.3</v>
      </c>
      <c r="L28" s="4">
        <v>0.63700000000000001</v>
      </c>
      <c r="M28" s="12">
        <v>0.182</v>
      </c>
      <c r="N28" s="7"/>
      <c r="O28" s="4"/>
      <c r="P28" s="12"/>
      <c r="Q28" s="11"/>
      <c r="R28" s="4"/>
      <c r="S28" s="12"/>
    </row>
    <row r="29" spans="1:19">
      <c r="A29" s="50">
        <v>20</v>
      </c>
      <c r="B29" s="11">
        <v>61.4</v>
      </c>
      <c r="C29" s="4">
        <v>0.46700000000000003</v>
      </c>
      <c r="D29" s="6">
        <v>0.08</v>
      </c>
      <c r="E29" s="11">
        <v>39.299999999999997</v>
      </c>
      <c r="F29" s="4">
        <v>0.35</v>
      </c>
      <c r="G29" s="6">
        <v>3.5000000000000003E-2</v>
      </c>
      <c r="H29" s="11">
        <v>3.07</v>
      </c>
      <c r="I29" s="4">
        <v>0.66300000000000003</v>
      </c>
      <c r="J29" s="6">
        <v>0.19800000000000001</v>
      </c>
      <c r="K29" s="11">
        <v>6.81</v>
      </c>
      <c r="L29" s="4">
        <v>0.66400000000000003</v>
      </c>
      <c r="M29" s="12">
        <v>0.19900000000000001</v>
      </c>
      <c r="N29" s="7"/>
      <c r="O29" s="4"/>
      <c r="P29" s="12"/>
      <c r="Q29" s="11"/>
      <c r="R29" s="4"/>
      <c r="S29" s="12"/>
    </row>
    <row r="30" spans="1:19">
      <c r="A30" s="50">
        <v>21</v>
      </c>
      <c r="B30" s="11">
        <v>63.4</v>
      </c>
      <c r="C30" s="4">
        <v>0.48399999999999999</v>
      </c>
      <c r="D30" s="6">
        <v>0.09</v>
      </c>
      <c r="E30" s="11">
        <v>40</v>
      </c>
      <c r="F30" s="4">
        <v>0.36099999999999999</v>
      </c>
      <c r="G30" s="6">
        <v>3.5999999999999997E-2</v>
      </c>
      <c r="H30" s="11">
        <v>3.35</v>
      </c>
      <c r="I30" s="4">
        <v>0.69099999999999995</v>
      </c>
      <c r="J30" s="6">
        <v>0.215</v>
      </c>
      <c r="K30" s="11">
        <v>7.4</v>
      </c>
      <c r="L30" s="4">
        <v>0.69099999999999995</v>
      </c>
      <c r="M30" s="12">
        <v>0.215</v>
      </c>
      <c r="N30" s="7"/>
      <c r="O30" s="4"/>
      <c r="P30" s="12"/>
      <c r="Q30" s="11"/>
      <c r="R30" s="4"/>
      <c r="S30" s="12"/>
    </row>
    <row r="31" spans="1:19">
      <c r="A31" s="50">
        <v>22</v>
      </c>
      <c r="B31" s="11">
        <v>65.8</v>
      </c>
      <c r="C31" s="4">
        <v>0.503</v>
      </c>
      <c r="D31" s="6">
        <v>0.10199999999999999</v>
      </c>
      <c r="E31" s="11">
        <v>41</v>
      </c>
      <c r="F31" s="4">
        <v>0.377</v>
      </c>
      <c r="G31" s="6">
        <v>3.7999999999999999E-2</v>
      </c>
      <c r="H31" s="11">
        <v>3.6</v>
      </c>
      <c r="I31" s="4">
        <v>0.71199999999999997</v>
      </c>
      <c r="J31" s="6">
        <v>0.22700000000000001</v>
      </c>
      <c r="K31" s="11">
        <v>8.11</v>
      </c>
      <c r="L31" s="4">
        <v>0.71799999999999997</v>
      </c>
      <c r="M31" s="12">
        <v>0.23100000000000001</v>
      </c>
      <c r="N31" s="7"/>
      <c r="O31" s="4"/>
      <c r="P31" s="12"/>
      <c r="Q31" s="11"/>
      <c r="R31" s="4"/>
      <c r="S31" s="12"/>
    </row>
    <row r="32" spans="1:19">
      <c r="A32" s="50">
        <v>23</v>
      </c>
      <c r="B32" s="11">
        <v>67.900000000000006</v>
      </c>
      <c r="C32" s="4">
        <v>0.51800000000000002</v>
      </c>
      <c r="D32" s="6">
        <v>0.111</v>
      </c>
      <c r="E32" s="11">
        <v>42.1</v>
      </c>
      <c r="F32" s="4">
        <v>0.39300000000000002</v>
      </c>
      <c r="G32" s="6">
        <v>3.9E-2</v>
      </c>
      <c r="H32" s="11">
        <v>3.84</v>
      </c>
      <c r="I32" s="4">
        <v>0.73</v>
      </c>
      <c r="J32" s="6">
        <v>0.23799999999999999</v>
      </c>
      <c r="K32" s="11">
        <v>8.94</v>
      </c>
      <c r="L32" s="4">
        <v>0.74399999999999999</v>
      </c>
      <c r="M32" s="12">
        <v>0.247</v>
      </c>
      <c r="N32" s="7"/>
      <c r="O32" s="4"/>
      <c r="P32" s="12"/>
      <c r="Q32" s="11"/>
      <c r="R32" s="4"/>
      <c r="S32" s="12"/>
    </row>
    <row r="33" spans="1:19">
      <c r="A33" s="50">
        <v>24</v>
      </c>
      <c r="B33" s="11">
        <v>70.400000000000006</v>
      </c>
      <c r="C33" s="4">
        <v>0.53500000000000003</v>
      </c>
      <c r="D33" s="6">
        <v>0.121</v>
      </c>
      <c r="E33" s="11">
        <v>43.1</v>
      </c>
      <c r="F33" s="4">
        <v>0.40699999999999997</v>
      </c>
      <c r="G33" s="6">
        <v>4.3999999999999997E-2</v>
      </c>
      <c r="H33" s="11">
        <v>4.17</v>
      </c>
      <c r="I33" s="4">
        <v>0.752</v>
      </c>
      <c r="J33" s="6">
        <v>0.251</v>
      </c>
      <c r="K33" s="11">
        <v>9.42</v>
      </c>
      <c r="L33" s="4">
        <v>0.75700000000000001</v>
      </c>
      <c r="M33" s="12">
        <v>0.254</v>
      </c>
      <c r="N33" s="7"/>
      <c r="O33" s="4"/>
      <c r="P33" s="12"/>
      <c r="Q33" s="11"/>
      <c r="R33" s="4"/>
      <c r="S33" s="12"/>
    </row>
    <row r="34" spans="1:19">
      <c r="A34" s="50">
        <v>25</v>
      </c>
      <c r="B34" s="11">
        <v>73.7</v>
      </c>
      <c r="C34" s="4">
        <v>0.55600000000000005</v>
      </c>
      <c r="D34" s="6">
        <v>0.13400000000000001</v>
      </c>
      <c r="E34" s="11">
        <v>44.2</v>
      </c>
      <c r="F34" s="4">
        <v>0.42199999999999999</v>
      </c>
      <c r="G34" s="6">
        <v>5.2999999999999999E-2</v>
      </c>
      <c r="H34" s="11">
        <v>5.12</v>
      </c>
      <c r="I34" s="4">
        <v>0.79800000000000004</v>
      </c>
      <c r="J34" s="6">
        <v>0.27900000000000003</v>
      </c>
      <c r="K34" s="11">
        <v>10.11</v>
      </c>
      <c r="L34" s="4">
        <v>0.77400000000000002</v>
      </c>
      <c r="M34" s="12">
        <v>0.26400000000000001</v>
      </c>
      <c r="N34" s="7"/>
      <c r="O34" s="4"/>
      <c r="P34" s="12"/>
      <c r="Q34" s="11"/>
      <c r="R34" s="4"/>
      <c r="S34" s="12"/>
    </row>
    <row r="35" spans="1:19">
      <c r="A35" s="50">
        <v>26</v>
      </c>
      <c r="B35" s="11">
        <v>77</v>
      </c>
      <c r="C35" s="4">
        <v>0.57499999999999996</v>
      </c>
      <c r="D35" s="6">
        <v>0.14499999999999999</v>
      </c>
      <c r="E35" s="11">
        <v>45.1</v>
      </c>
      <c r="F35" s="4">
        <v>0.433</v>
      </c>
      <c r="G35" s="6">
        <v>0.06</v>
      </c>
      <c r="H35" s="11">
        <v>5.86</v>
      </c>
      <c r="I35" s="4">
        <v>0.82299999999999995</v>
      </c>
      <c r="J35" s="6">
        <v>0.29399999999999998</v>
      </c>
      <c r="K35" s="11">
        <v>11.28</v>
      </c>
      <c r="L35" s="4">
        <v>0.79700000000000004</v>
      </c>
      <c r="M35" s="12">
        <v>0.27800000000000002</v>
      </c>
      <c r="N35" s="7"/>
      <c r="O35" s="4"/>
      <c r="P35" s="12"/>
      <c r="Q35" s="11"/>
      <c r="R35" s="4"/>
      <c r="S35" s="12"/>
    </row>
    <row r="36" spans="1:19">
      <c r="A36" s="50">
        <v>27</v>
      </c>
      <c r="B36" s="11">
        <v>80.099999999999994</v>
      </c>
      <c r="C36" s="4">
        <v>0.59199999999999997</v>
      </c>
      <c r="D36" s="6">
        <v>0.155</v>
      </c>
      <c r="E36" s="11">
        <v>46.3</v>
      </c>
      <c r="F36" s="4">
        <v>0.44800000000000001</v>
      </c>
      <c r="G36" s="6">
        <v>6.9000000000000006E-2</v>
      </c>
      <c r="H36" s="11">
        <v>6.28</v>
      </c>
      <c r="I36" s="4">
        <v>0.83499999999999996</v>
      </c>
      <c r="J36" s="6">
        <v>0.30099999999999999</v>
      </c>
      <c r="K36" s="11">
        <v>12.81</v>
      </c>
      <c r="L36" s="4">
        <v>0.82199999999999995</v>
      </c>
      <c r="M36" s="12">
        <v>0.29299999999999998</v>
      </c>
      <c r="N36" s="7"/>
      <c r="O36" s="4"/>
      <c r="P36" s="12"/>
      <c r="Q36" s="11"/>
      <c r="R36" s="4"/>
      <c r="S36" s="12"/>
    </row>
    <row r="37" spans="1:19">
      <c r="A37" s="50">
        <v>28</v>
      </c>
      <c r="B37" s="11">
        <v>83.4</v>
      </c>
      <c r="C37" s="4">
        <v>0.60799999999999998</v>
      </c>
      <c r="D37" s="6">
        <v>0.16500000000000001</v>
      </c>
      <c r="E37" s="11">
        <v>47</v>
      </c>
      <c r="F37" s="4">
        <v>0.45600000000000002</v>
      </c>
      <c r="G37" s="6">
        <v>7.3999999999999996E-2</v>
      </c>
      <c r="H37" s="11">
        <v>7.42</v>
      </c>
      <c r="I37" s="4">
        <v>0.86</v>
      </c>
      <c r="J37" s="6">
        <v>0.316</v>
      </c>
      <c r="K37" s="11">
        <v>14.9</v>
      </c>
      <c r="L37" s="4">
        <v>0.84699999999999998</v>
      </c>
      <c r="M37" s="12">
        <v>0.308</v>
      </c>
      <c r="N37" s="7"/>
      <c r="O37" s="4"/>
      <c r="P37" s="12"/>
      <c r="Q37" s="11"/>
      <c r="R37" s="4"/>
      <c r="S37" s="12"/>
    </row>
    <row r="38" spans="1:19">
      <c r="A38" s="50">
        <v>29</v>
      </c>
      <c r="B38" s="11">
        <v>87.5</v>
      </c>
      <c r="C38" s="4">
        <v>0.626</v>
      </c>
      <c r="D38" s="6">
        <v>0.17599999999999999</v>
      </c>
      <c r="E38" s="11">
        <v>48.7</v>
      </c>
      <c r="F38" s="4">
        <v>0.47499999999999998</v>
      </c>
      <c r="G38" s="6">
        <v>8.5000000000000006E-2</v>
      </c>
      <c r="H38" s="11">
        <v>9.19</v>
      </c>
      <c r="I38" s="4">
        <v>0.88700000000000001</v>
      </c>
      <c r="J38" s="6">
        <v>0.33200000000000002</v>
      </c>
      <c r="K38" s="11">
        <v>19</v>
      </c>
      <c r="L38" s="4">
        <v>0.88</v>
      </c>
      <c r="M38" s="12">
        <v>0.32800000000000001</v>
      </c>
      <c r="N38" s="7"/>
      <c r="O38" s="4"/>
      <c r="P38" s="12"/>
      <c r="Q38" s="11"/>
      <c r="R38" s="4"/>
      <c r="S38" s="12"/>
    </row>
    <row r="39" spans="1:19">
      <c r="A39" s="50">
        <v>30</v>
      </c>
      <c r="B39" s="11">
        <v>92.2</v>
      </c>
      <c r="C39" s="4">
        <v>0.64500000000000002</v>
      </c>
      <c r="D39" s="6">
        <v>0.187</v>
      </c>
      <c r="E39" s="11">
        <v>49.7</v>
      </c>
      <c r="F39" s="4">
        <v>0.48599999999999999</v>
      </c>
      <c r="G39" s="6">
        <v>9.1999999999999998E-2</v>
      </c>
      <c r="H39" s="11">
        <v>14.37</v>
      </c>
      <c r="I39" s="4">
        <v>0.92800000000000005</v>
      </c>
      <c r="J39" s="6">
        <v>0.35699999999999998</v>
      </c>
      <c r="K39" s="11">
        <v>24.35</v>
      </c>
      <c r="L39" s="4">
        <v>0.90600000000000003</v>
      </c>
      <c r="M39" s="12">
        <v>0.34399999999999997</v>
      </c>
      <c r="N39" s="7"/>
      <c r="O39" s="4"/>
      <c r="P39" s="12"/>
      <c r="Q39" s="11"/>
      <c r="R39" s="4"/>
      <c r="S39" s="12"/>
    </row>
    <row r="40" spans="1:19">
      <c r="A40" s="50">
        <v>31</v>
      </c>
      <c r="B40" s="11">
        <v>97.4</v>
      </c>
      <c r="C40" s="4">
        <v>0.66400000000000003</v>
      </c>
      <c r="D40" s="6">
        <v>0.19900000000000001</v>
      </c>
      <c r="E40" s="11">
        <v>51.8</v>
      </c>
      <c r="F40" s="4">
        <v>0.50700000000000001</v>
      </c>
      <c r="G40" s="6">
        <v>0.104</v>
      </c>
      <c r="H40" s="11">
        <v>25.43</v>
      </c>
      <c r="I40" s="4">
        <v>0.95899999999999996</v>
      </c>
      <c r="J40" s="6">
        <v>0.376</v>
      </c>
      <c r="K40" s="11">
        <v>36.270000000000003</v>
      </c>
      <c r="L40" s="4">
        <v>0.93700000000000006</v>
      </c>
      <c r="M40" s="12">
        <v>0.36199999999999999</v>
      </c>
      <c r="N40" s="7"/>
      <c r="O40" s="4"/>
      <c r="P40" s="12"/>
      <c r="Q40" s="11"/>
      <c r="R40" s="4"/>
      <c r="S40" s="12"/>
    </row>
    <row r="41" spans="1:19" ht="15.75" thickBot="1">
      <c r="A41" s="50">
        <v>32</v>
      </c>
      <c r="B41" s="11">
        <v>104.2</v>
      </c>
      <c r="C41" s="4">
        <v>0.68600000000000005</v>
      </c>
      <c r="D41" s="6">
        <v>0.21199999999999999</v>
      </c>
      <c r="E41" s="11">
        <v>53.1</v>
      </c>
      <c r="F41" s="4">
        <v>0.51900000000000002</v>
      </c>
      <c r="G41" s="6">
        <v>0.111</v>
      </c>
      <c r="H41" s="16">
        <v>9999999</v>
      </c>
      <c r="I41" s="17">
        <v>0.95899999999999996</v>
      </c>
      <c r="J41" s="19">
        <v>0.376</v>
      </c>
      <c r="K41" s="16">
        <v>9999999</v>
      </c>
      <c r="L41" s="17">
        <v>0.93700000000000006</v>
      </c>
      <c r="M41" s="18">
        <v>0.36199999999999999</v>
      </c>
      <c r="N41" s="7"/>
      <c r="O41" s="4"/>
      <c r="P41" s="12"/>
      <c r="Q41" s="11"/>
      <c r="R41" s="4"/>
      <c r="S41" s="12"/>
    </row>
    <row r="42" spans="1:19">
      <c r="A42" s="50">
        <v>33</v>
      </c>
      <c r="B42" s="11">
        <v>115.4</v>
      </c>
      <c r="C42" s="4">
        <v>0.71699999999999997</v>
      </c>
      <c r="D42" s="6">
        <v>0.23</v>
      </c>
      <c r="E42" s="11">
        <v>54.7</v>
      </c>
      <c r="F42" s="4">
        <v>0.53300000000000003</v>
      </c>
      <c r="G42" s="12">
        <v>0.12</v>
      </c>
      <c r="H42" s="52"/>
      <c r="I42" s="21"/>
      <c r="J42" s="23"/>
      <c r="K42" s="20"/>
      <c r="L42" s="21"/>
      <c r="M42" s="22"/>
      <c r="N42" s="7"/>
      <c r="O42" s="4"/>
      <c r="P42" s="12"/>
      <c r="Q42" s="11"/>
      <c r="R42" s="4"/>
      <c r="S42" s="12"/>
    </row>
    <row r="43" spans="1:19">
      <c r="A43" s="50">
        <v>34</v>
      </c>
      <c r="B43" s="11">
        <v>129.1</v>
      </c>
      <c r="C43" s="4">
        <v>0.747</v>
      </c>
      <c r="D43" s="6">
        <v>0.248</v>
      </c>
      <c r="E43" s="11">
        <v>56.5</v>
      </c>
      <c r="F43" s="4">
        <v>0.54800000000000004</v>
      </c>
      <c r="G43" s="12">
        <v>0.129</v>
      </c>
      <c r="H43" s="7"/>
      <c r="I43" s="4"/>
      <c r="J43" s="6"/>
      <c r="K43" s="11"/>
      <c r="L43" s="4"/>
      <c r="M43" s="12"/>
      <c r="N43" s="7"/>
      <c r="O43" s="4"/>
      <c r="P43" s="12"/>
      <c r="Q43" s="11"/>
      <c r="R43" s="4"/>
      <c r="S43" s="12"/>
    </row>
    <row r="44" spans="1:19">
      <c r="A44" s="50">
        <v>35</v>
      </c>
      <c r="B44" s="11">
        <v>148.19999999999999</v>
      </c>
      <c r="C44" s="4">
        <v>0.77900000000000003</v>
      </c>
      <c r="D44" s="6">
        <v>0.26800000000000002</v>
      </c>
      <c r="E44" s="11">
        <v>58.5</v>
      </c>
      <c r="F44" s="4">
        <v>0.56299999999999994</v>
      </c>
      <c r="G44" s="12">
        <v>0.13800000000000001</v>
      </c>
      <c r="H44" s="7"/>
      <c r="I44" s="4"/>
      <c r="J44" s="6"/>
      <c r="K44" s="11"/>
      <c r="L44" s="4"/>
      <c r="M44" s="12"/>
      <c r="N44" s="7"/>
      <c r="O44" s="4"/>
      <c r="P44" s="12"/>
      <c r="Q44" s="11"/>
      <c r="R44" s="4"/>
      <c r="S44" s="12"/>
    </row>
    <row r="45" spans="1:19">
      <c r="A45" s="50">
        <v>36</v>
      </c>
      <c r="B45" s="11">
        <v>168.7</v>
      </c>
      <c r="C45" s="4">
        <v>0.80600000000000005</v>
      </c>
      <c r="D45" s="6">
        <v>0.28399999999999997</v>
      </c>
      <c r="E45" s="11">
        <v>60.8</v>
      </c>
      <c r="F45" s="4">
        <v>0.57999999999999996</v>
      </c>
      <c r="G45" s="12">
        <v>0.14799999999999999</v>
      </c>
      <c r="H45" s="7"/>
      <c r="I45" s="4"/>
      <c r="J45" s="6"/>
      <c r="K45" s="11"/>
      <c r="L45" s="4"/>
      <c r="M45" s="12"/>
      <c r="N45" s="7"/>
      <c r="O45" s="4"/>
      <c r="P45" s="12"/>
      <c r="Q45" s="11"/>
      <c r="R45" s="4"/>
      <c r="S45" s="12"/>
    </row>
    <row r="46" spans="1:19">
      <c r="A46" s="50">
        <v>37</v>
      </c>
      <c r="B46" s="11">
        <v>211.2</v>
      </c>
      <c r="C46" s="4">
        <v>0.84499999999999997</v>
      </c>
      <c r="D46" s="6">
        <v>0.307</v>
      </c>
      <c r="E46" s="11">
        <v>63.4</v>
      </c>
      <c r="F46" s="4">
        <v>0.59699999999999998</v>
      </c>
      <c r="G46" s="12">
        <v>0.158</v>
      </c>
      <c r="H46" s="7"/>
      <c r="I46" s="4"/>
      <c r="J46" s="6"/>
      <c r="K46" s="11"/>
      <c r="L46" s="4"/>
      <c r="M46" s="12"/>
      <c r="N46" s="7"/>
      <c r="O46" s="4"/>
      <c r="P46" s="12"/>
      <c r="Q46" s="11"/>
      <c r="R46" s="4"/>
      <c r="S46" s="12"/>
    </row>
    <row r="47" spans="1:19">
      <c r="A47" s="50">
        <v>38</v>
      </c>
      <c r="B47" s="11">
        <v>345</v>
      </c>
      <c r="C47" s="4">
        <v>0.90500000000000003</v>
      </c>
      <c r="D47" s="6">
        <v>0.34300000000000003</v>
      </c>
      <c r="E47" s="11">
        <v>66.5</v>
      </c>
      <c r="F47" s="4">
        <v>0.61599999999999999</v>
      </c>
      <c r="G47" s="12">
        <v>0.16900000000000001</v>
      </c>
      <c r="H47" s="7"/>
      <c r="I47" s="4"/>
      <c r="J47" s="6"/>
      <c r="K47" s="11"/>
      <c r="L47" s="4"/>
      <c r="M47" s="12"/>
      <c r="N47" s="7"/>
      <c r="O47" s="4"/>
      <c r="P47" s="12"/>
      <c r="Q47" s="11"/>
      <c r="R47" s="4"/>
      <c r="S47" s="12"/>
    </row>
    <row r="48" spans="1:19" ht="15.75" thickBot="1">
      <c r="A48" s="50">
        <v>39</v>
      </c>
      <c r="B48" s="16">
        <v>9999999</v>
      </c>
      <c r="C48" s="17">
        <v>0.90500000000000003</v>
      </c>
      <c r="D48" s="19">
        <v>0.34300000000000003</v>
      </c>
      <c r="E48" s="11">
        <v>70.900000000000006</v>
      </c>
      <c r="F48" s="4">
        <v>0.64</v>
      </c>
      <c r="G48" s="12">
        <v>0.184</v>
      </c>
      <c r="H48" s="7"/>
      <c r="I48" s="4"/>
      <c r="J48" s="6"/>
      <c r="K48" s="11"/>
      <c r="L48" s="4"/>
      <c r="M48" s="12"/>
      <c r="N48" s="7"/>
      <c r="O48" s="4"/>
      <c r="P48" s="12"/>
      <c r="Q48" s="11"/>
      <c r="R48" s="4"/>
      <c r="S48" s="12"/>
    </row>
    <row r="49" spans="1:19">
      <c r="A49" s="50">
        <v>40</v>
      </c>
      <c r="B49" s="43"/>
      <c r="C49" s="48"/>
      <c r="D49" s="76"/>
      <c r="E49" s="11">
        <v>76.3</v>
      </c>
      <c r="F49" s="4">
        <v>0.66500000000000004</v>
      </c>
      <c r="G49" s="12">
        <v>0.19900000000000001</v>
      </c>
      <c r="H49" s="7"/>
      <c r="I49" s="4"/>
      <c r="J49" s="6"/>
      <c r="K49" s="11"/>
      <c r="L49" s="4"/>
      <c r="M49" s="12"/>
      <c r="N49" s="7"/>
      <c r="O49" s="4"/>
      <c r="P49" s="12"/>
      <c r="Q49" s="11"/>
      <c r="R49" s="4"/>
      <c r="S49" s="12"/>
    </row>
    <row r="50" spans="1:19">
      <c r="A50" s="50">
        <v>41</v>
      </c>
      <c r="B50" s="11"/>
      <c r="C50" s="4"/>
      <c r="D50" s="6"/>
      <c r="E50" s="11">
        <v>83.5</v>
      </c>
      <c r="F50" s="4">
        <v>0.69399999999999995</v>
      </c>
      <c r="G50" s="12">
        <v>0.216</v>
      </c>
      <c r="H50" s="7"/>
      <c r="I50" s="4"/>
      <c r="J50" s="6"/>
      <c r="K50" s="11"/>
      <c r="L50" s="4"/>
      <c r="M50" s="12"/>
      <c r="N50" s="7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6"/>
      <c r="E51" s="11">
        <v>94.9</v>
      </c>
      <c r="F51" s="4">
        <v>0.73099999999999998</v>
      </c>
      <c r="G51" s="12">
        <v>0.23799999999999999</v>
      </c>
      <c r="H51" s="7"/>
      <c r="I51" s="4"/>
      <c r="J51" s="6"/>
      <c r="K51" s="11"/>
      <c r="L51" s="4"/>
      <c r="M51" s="12"/>
      <c r="N51" s="7"/>
      <c r="O51" s="4"/>
      <c r="P51" s="12"/>
      <c r="Q51" s="11"/>
      <c r="R51" s="4"/>
      <c r="S51" s="12"/>
    </row>
    <row r="52" spans="1:19" ht="15.75" thickBot="1">
      <c r="A52" s="50">
        <v>43</v>
      </c>
      <c r="B52" s="11"/>
      <c r="C52" s="4"/>
      <c r="D52" s="6"/>
      <c r="E52" s="11">
        <v>110.6</v>
      </c>
      <c r="F52" s="4">
        <v>0.76900000000000002</v>
      </c>
      <c r="G52" s="12">
        <v>0.26100000000000001</v>
      </c>
      <c r="H52" s="7"/>
      <c r="I52" s="4"/>
      <c r="J52" s="6"/>
      <c r="K52" s="11"/>
      <c r="L52" s="4"/>
      <c r="M52" s="12"/>
      <c r="N52" s="7"/>
      <c r="O52" s="4"/>
      <c r="P52" s="12"/>
      <c r="Q52" s="31"/>
      <c r="R52" s="32"/>
      <c r="S52" s="33"/>
    </row>
    <row r="53" spans="1:19">
      <c r="A53" s="50">
        <v>44</v>
      </c>
      <c r="B53" s="11"/>
      <c r="C53" s="4"/>
      <c r="D53" s="6"/>
      <c r="E53" s="11">
        <v>152.4</v>
      </c>
      <c r="F53" s="4">
        <v>0.83199999999999996</v>
      </c>
      <c r="G53" s="12">
        <v>0.29899999999999999</v>
      </c>
      <c r="H53" s="7"/>
      <c r="I53" s="4"/>
      <c r="J53" s="6"/>
      <c r="K53" s="11"/>
      <c r="L53" s="4"/>
      <c r="M53" s="12"/>
      <c r="N53" s="7"/>
      <c r="O53" s="4"/>
      <c r="P53" s="12"/>
      <c r="Q53" s="43"/>
      <c r="R53" s="48"/>
      <c r="S53" s="49"/>
    </row>
    <row r="54" spans="1:19" ht="15.75" thickBot="1">
      <c r="A54" s="50">
        <v>45</v>
      </c>
      <c r="B54" s="11"/>
      <c r="C54" s="4"/>
      <c r="D54" s="6"/>
      <c r="E54" s="11">
        <v>263.8</v>
      </c>
      <c r="F54" s="4">
        <v>0.90300000000000002</v>
      </c>
      <c r="G54" s="12">
        <v>0.34200000000000003</v>
      </c>
      <c r="H54" s="7"/>
      <c r="I54" s="4"/>
      <c r="J54" s="6"/>
      <c r="K54" s="11"/>
      <c r="L54" s="4"/>
      <c r="M54" s="12"/>
      <c r="N54" s="55"/>
      <c r="O54" s="32"/>
      <c r="P54" s="33"/>
      <c r="Q54" s="11"/>
      <c r="R54" s="4"/>
      <c r="S54" s="12"/>
    </row>
    <row r="55" spans="1:19" ht="15.75" thickBot="1">
      <c r="A55" s="50">
        <v>46</v>
      </c>
      <c r="B55" s="11"/>
      <c r="C55" s="4"/>
      <c r="D55" s="6"/>
      <c r="E55" s="16">
        <v>9999999</v>
      </c>
      <c r="F55" s="17">
        <v>0.90300000000000002</v>
      </c>
      <c r="G55" s="18">
        <v>0.34200000000000003</v>
      </c>
      <c r="H55" s="7"/>
      <c r="I55" s="4"/>
      <c r="J55" s="6"/>
      <c r="K55" s="11"/>
      <c r="L55" s="4"/>
      <c r="M55" s="12"/>
      <c r="N55" s="47"/>
      <c r="O55" s="48"/>
      <c r="P55" s="49"/>
      <c r="Q55" s="11"/>
      <c r="R55" s="4"/>
      <c r="S55" s="12"/>
    </row>
    <row r="56" spans="1:19">
      <c r="A56" s="50">
        <v>47</v>
      </c>
      <c r="B56" s="11"/>
      <c r="C56" s="4"/>
      <c r="D56" s="12"/>
      <c r="E56" s="52"/>
      <c r="F56" s="21"/>
      <c r="G56" s="23"/>
      <c r="H56" s="11"/>
      <c r="I56" s="4"/>
      <c r="J56" s="6"/>
      <c r="K56" s="11"/>
      <c r="L56" s="4"/>
      <c r="M56" s="12"/>
      <c r="N56" s="7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12"/>
      <c r="E57" s="7"/>
      <c r="F57" s="4"/>
      <c r="G57" s="6"/>
      <c r="H57" s="11"/>
      <c r="I57" s="4"/>
      <c r="J57" s="6"/>
      <c r="K57" s="11"/>
      <c r="L57" s="4"/>
      <c r="M57" s="12"/>
      <c r="N57" s="7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7"/>
      <c r="F58" s="4"/>
      <c r="G58" s="6"/>
      <c r="H58" s="11"/>
      <c r="I58" s="4"/>
      <c r="J58" s="6"/>
      <c r="K58" s="11"/>
      <c r="L58" s="4"/>
      <c r="M58" s="12"/>
      <c r="N58" s="7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42"/>
      <c r="F59" s="17"/>
      <c r="G59" s="19"/>
      <c r="H59" s="16"/>
      <c r="I59" s="17"/>
      <c r="J59" s="19"/>
      <c r="K59" s="16"/>
      <c r="L59" s="17"/>
      <c r="M59" s="18"/>
      <c r="N59" s="42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32.71</v>
      </c>
      <c r="C61" s="37"/>
      <c r="D61" s="38"/>
      <c r="E61" s="16">
        <v>25.55</v>
      </c>
      <c r="F61" s="37"/>
      <c r="G61" s="38"/>
      <c r="H61" s="16">
        <v>1.04</v>
      </c>
      <c r="I61" s="37"/>
      <c r="J61" s="38"/>
      <c r="K61" s="16">
        <v>2.29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31" activePane="bottomLeft" state="frozen"/>
      <selection pane="bottomLeft" activeCell="B47" sqref="B47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33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37.299999999999997</v>
      </c>
      <c r="C10" s="4">
        <v>0</v>
      </c>
      <c r="D10" s="6">
        <v>0</v>
      </c>
      <c r="E10" s="11">
        <v>27.34</v>
      </c>
      <c r="F10" s="4">
        <v>0</v>
      </c>
      <c r="G10" s="12">
        <v>0</v>
      </c>
      <c r="H10" s="7"/>
      <c r="I10" s="4"/>
      <c r="J10" s="6"/>
      <c r="K10" s="11">
        <v>4.3920000000000003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39.130000000000003</v>
      </c>
      <c r="C11" s="4">
        <v>1.2E-2</v>
      </c>
      <c r="D11" s="6">
        <v>0</v>
      </c>
      <c r="E11" s="11">
        <v>28.18</v>
      </c>
      <c r="F11" s="4">
        <v>4.0000000000000001E-3</v>
      </c>
      <c r="G11" s="12">
        <v>0</v>
      </c>
      <c r="H11" s="7"/>
      <c r="I11" s="4"/>
      <c r="J11" s="6"/>
      <c r="K11" s="11">
        <v>5.1459999999999999</v>
      </c>
      <c r="L11" s="4">
        <v>0.122</v>
      </c>
      <c r="M11" s="12">
        <v>1.2E-2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40.82</v>
      </c>
      <c r="C12" s="4">
        <v>5.2999999999999999E-2</v>
      </c>
      <c r="D12" s="6">
        <v>0</v>
      </c>
      <c r="E12" s="11">
        <v>29.69</v>
      </c>
      <c r="F12" s="4">
        <v>5.5E-2</v>
      </c>
      <c r="G12" s="12">
        <v>0</v>
      </c>
      <c r="H12" s="7"/>
      <c r="I12" s="4"/>
      <c r="J12" s="6"/>
      <c r="K12" s="11">
        <v>5.7750000000000004</v>
      </c>
      <c r="L12" s="4">
        <v>0.218</v>
      </c>
      <c r="M12" s="12">
        <v>2.1999999999999999E-2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41.87</v>
      </c>
      <c r="C13" s="4">
        <v>7.6999999999999999E-2</v>
      </c>
      <c r="D13" s="6">
        <v>0</v>
      </c>
      <c r="E13" s="11">
        <v>30.18</v>
      </c>
      <c r="F13" s="4">
        <v>7.0000000000000007E-2</v>
      </c>
      <c r="G13" s="12">
        <v>0</v>
      </c>
      <c r="H13" s="7"/>
      <c r="I13" s="4"/>
      <c r="J13" s="6"/>
      <c r="K13" s="11">
        <v>6</v>
      </c>
      <c r="L13" s="4">
        <v>0.247</v>
      </c>
      <c r="M13" s="12">
        <v>2.5000000000000001E-2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43.73</v>
      </c>
      <c r="C14" s="4">
        <v>0.11600000000000001</v>
      </c>
      <c r="D14" s="6">
        <v>1.2E-2</v>
      </c>
      <c r="E14" s="11">
        <v>30.71</v>
      </c>
      <c r="F14" s="4">
        <v>8.5999999999999993E-2</v>
      </c>
      <c r="G14" s="12">
        <v>0</v>
      </c>
      <c r="H14" s="7"/>
      <c r="I14" s="4"/>
      <c r="J14" s="6"/>
      <c r="K14" s="11">
        <v>7.1420000000000003</v>
      </c>
      <c r="L14" s="4">
        <v>0.36799999999999999</v>
      </c>
      <c r="M14" s="12">
        <v>3.6999999999999998E-2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46.36</v>
      </c>
      <c r="C15" s="4">
        <v>0.16600000000000001</v>
      </c>
      <c r="D15" s="6">
        <v>1.7000000000000001E-2</v>
      </c>
      <c r="E15" s="11">
        <v>31.08</v>
      </c>
      <c r="F15" s="4">
        <v>9.7000000000000003E-2</v>
      </c>
      <c r="G15" s="12">
        <v>0.01</v>
      </c>
      <c r="H15" s="7"/>
      <c r="I15" s="4"/>
      <c r="J15" s="6"/>
      <c r="K15" s="11">
        <v>8.125</v>
      </c>
      <c r="L15" s="4">
        <v>0.44400000000000001</v>
      </c>
      <c r="M15" s="12">
        <v>6.6000000000000003E-2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48.05</v>
      </c>
      <c r="C16" s="4">
        <v>0.19500000000000001</v>
      </c>
      <c r="D16" s="6">
        <v>0.02</v>
      </c>
      <c r="E16" s="11">
        <v>31.42</v>
      </c>
      <c r="F16" s="4">
        <v>0.107</v>
      </c>
      <c r="G16" s="12">
        <v>1.0999999999999999E-2</v>
      </c>
      <c r="H16" s="7"/>
      <c r="I16" s="4"/>
      <c r="J16" s="6"/>
      <c r="K16" s="11">
        <v>9.52</v>
      </c>
      <c r="L16" s="4">
        <v>0.52600000000000002</v>
      </c>
      <c r="M16" s="12">
        <v>0.115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49.71</v>
      </c>
      <c r="C17" s="4">
        <v>0.222</v>
      </c>
      <c r="D17" s="6">
        <v>2.1999999999999999E-2</v>
      </c>
      <c r="E17" s="11">
        <v>32.46</v>
      </c>
      <c r="F17" s="4">
        <v>0.13500000000000001</v>
      </c>
      <c r="G17" s="12">
        <v>1.4E-2</v>
      </c>
      <c r="H17" s="7"/>
      <c r="I17" s="4"/>
      <c r="J17" s="6"/>
      <c r="K17" s="11">
        <v>11.875</v>
      </c>
      <c r="L17" s="4">
        <v>0.62</v>
      </c>
      <c r="M17" s="12">
        <v>0.17199999999999999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50.68</v>
      </c>
      <c r="C18" s="4">
        <v>0.23699999999999999</v>
      </c>
      <c r="D18" s="6">
        <v>2.4E-2</v>
      </c>
      <c r="E18" s="11">
        <v>33.19</v>
      </c>
      <c r="F18" s="4">
        <v>0.154</v>
      </c>
      <c r="G18" s="12">
        <v>1.4999999999999999E-2</v>
      </c>
      <c r="H18" s="7"/>
      <c r="I18" s="4"/>
      <c r="J18" s="6"/>
      <c r="K18" s="11">
        <v>13.933999999999999</v>
      </c>
      <c r="L18" s="4">
        <v>0.61599999999999999</v>
      </c>
      <c r="M18" s="12">
        <v>0.20599999999999999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51.43</v>
      </c>
      <c r="C19" s="4">
        <v>0.248</v>
      </c>
      <c r="D19" s="6">
        <v>2.5000000000000001E-2</v>
      </c>
      <c r="E19" s="11">
        <v>34.14</v>
      </c>
      <c r="F19" s="4">
        <v>0.17799999999999999</v>
      </c>
      <c r="G19" s="12">
        <v>1.7999999999999999E-2</v>
      </c>
      <c r="H19" s="7"/>
      <c r="I19" s="4"/>
      <c r="J19" s="6"/>
      <c r="K19" s="11">
        <v>15.337</v>
      </c>
      <c r="L19" s="4">
        <v>0.70599999999999996</v>
      </c>
      <c r="M19" s="12">
        <v>0.223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52.18</v>
      </c>
      <c r="C20" s="4">
        <v>0.25900000000000001</v>
      </c>
      <c r="D20" s="6">
        <v>2.5999999999999999E-2</v>
      </c>
      <c r="E20" s="11">
        <v>35.71</v>
      </c>
      <c r="F20" s="4">
        <v>0.214</v>
      </c>
      <c r="G20" s="12">
        <v>2.1000000000000001E-2</v>
      </c>
      <c r="H20" s="7"/>
      <c r="I20" s="4"/>
      <c r="J20" s="6"/>
      <c r="K20" s="11">
        <v>18.911000000000001</v>
      </c>
      <c r="L20" s="4">
        <v>0.76100000000000001</v>
      </c>
      <c r="M20" s="12">
        <v>0.25700000000000001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53.85</v>
      </c>
      <c r="C21" s="4">
        <v>0.28199999999999997</v>
      </c>
      <c r="D21" s="6">
        <v>2.8000000000000001E-2</v>
      </c>
      <c r="E21" s="11">
        <v>36.340000000000003</v>
      </c>
      <c r="F21" s="4">
        <v>0.22800000000000001</v>
      </c>
      <c r="G21" s="12">
        <v>2.3E-2</v>
      </c>
      <c r="H21" s="7"/>
      <c r="I21" s="4"/>
      <c r="J21" s="6"/>
      <c r="K21" s="11">
        <v>20.603999999999999</v>
      </c>
      <c r="L21" s="4">
        <v>0.78100000000000003</v>
      </c>
      <c r="M21" s="12">
        <v>0.26800000000000002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55.34</v>
      </c>
      <c r="C22" s="4">
        <v>0.30099999999999999</v>
      </c>
      <c r="D22" s="6">
        <v>0.03</v>
      </c>
      <c r="E22" s="11">
        <v>37.049999999999997</v>
      </c>
      <c r="F22" s="4">
        <v>0.24199999999999999</v>
      </c>
      <c r="G22" s="12">
        <v>2.4E-2</v>
      </c>
      <c r="H22" s="7"/>
      <c r="I22" s="4"/>
      <c r="J22" s="6"/>
      <c r="K22" s="11">
        <v>23.614000000000001</v>
      </c>
      <c r="L22" s="4">
        <v>0.80900000000000005</v>
      </c>
      <c r="M22" s="12">
        <v>0.28499999999999998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56.47</v>
      </c>
      <c r="C23" s="4">
        <v>0.315</v>
      </c>
      <c r="D23" s="6">
        <v>3.2000000000000001E-2</v>
      </c>
      <c r="E23" s="11">
        <v>40.04</v>
      </c>
      <c r="F23" s="4">
        <v>0.29899999999999999</v>
      </c>
      <c r="G23" s="12">
        <v>0.03</v>
      </c>
      <c r="H23" s="7"/>
      <c r="I23" s="4"/>
      <c r="J23" s="6"/>
      <c r="K23" s="11">
        <v>27.152999999999999</v>
      </c>
      <c r="L23" s="4">
        <v>0.83399999999999996</v>
      </c>
      <c r="M23" s="12">
        <v>0.3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57.95</v>
      </c>
      <c r="C24" s="4">
        <v>0.33300000000000002</v>
      </c>
      <c r="D24" s="6">
        <v>3.3000000000000002E-2</v>
      </c>
      <c r="E24" s="11">
        <v>41.51</v>
      </c>
      <c r="F24" s="4">
        <v>0.32400000000000001</v>
      </c>
      <c r="G24" s="12">
        <v>3.2000000000000001E-2</v>
      </c>
      <c r="H24" s="7"/>
      <c r="I24" s="4"/>
      <c r="J24" s="6"/>
      <c r="K24" s="11">
        <v>30.364999999999998</v>
      </c>
      <c r="L24" s="4">
        <v>0.85099999999999998</v>
      </c>
      <c r="M24" s="12">
        <v>0.311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60.96</v>
      </c>
      <c r="C25" s="4">
        <v>0.36599999999999999</v>
      </c>
      <c r="D25" s="6">
        <v>3.6999999999999998E-2</v>
      </c>
      <c r="E25" s="11">
        <v>42.09</v>
      </c>
      <c r="F25" s="4">
        <v>0.33300000000000002</v>
      </c>
      <c r="G25" s="12">
        <v>3.3000000000000002E-2</v>
      </c>
      <c r="H25" s="7"/>
      <c r="I25" s="4"/>
      <c r="J25" s="6"/>
      <c r="K25" s="11">
        <v>36.148000000000003</v>
      </c>
      <c r="L25" s="4">
        <v>0.875</v>
      </c>
      <c r="M25" s="12">
        <v>0.32500000000000001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62.62</v>
      </c>
      <c r="C26" s="4">
        <v>0.38300000000000001</v>
      </c>
      <c r="D26" s="6">
        <v>3.7999999999999999E-2</v>
      </c>
      <c r="E26" s="11">
        <v>42.4</v>
      </c>
      <c r="F26" s="4">
        <v>0.33800000000000002</v>
      </c>
      <c r="G26" s="12">
        <v>3.4000000000000002E-2</v>
      </c>
      <c r="H26" s="7"/>
      <c r="I26" s="4"/>
      <c r="J26" s="6"/>
      <c r="K26" s="11">
        <v>38.189</v>
      </c>
      <c r="L26" s="4">
        <v>0.88200000000000001</v>
      </c>
      <c r="M26" s="12">
        <v>0.32900000000000001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63.93</v>
      </c>
      <c r="C27" s="4">
        <v>0.39500000000000002</v>
      </c>
      <c r="D27" s="6">
        <v>0.04</v>
      </c>
      <c r="E27" s="11">
        <v>43.94</v>
      </c>
      <c r="F27" s="4">
        <v>0.36099999999999999</v>
      </c>
      <c r="G27" s="12">
        <v>3.5999999999999997E-2</v>
      </c>
      <c r="H27" s="7"/>
      <c r="I27" s="4"/>
      <c r="J27" s="6"/>
      <c r="K27" s="11">
        <v>52.822000000000003</v>
      </c>
      <c r="L27" s="4">
        <v>0.91400000000000003</v>
      </c>
      <c r="M27" s="12">
        <v>0.34899999999999998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64.819999999999993</v>
      </c>
      <c r="C28" s="4">
        <v>0.40400000000000003</v>
      </c>
      <c r="D28" s="6">
        <v>4.2000000000000003E-2</v>
      </c>
      <c r="E28" s="11">
        <v>44.67</v>
      </c>
      <c r="F28" s="4">
        <v>0.372</v>
      </c>
      <c r="G28" s="12">
        <v>3.6999999999999998E-2</v>
      </c>
      <c r="H28" s="7"/>
      <c r="I28" s="4"/>
      <c r="J28" s="6"/>
      <c r="K28" s="11">
        <v>66.236999999999995</v>
      </c>
      <c r="L28" s="4">
        <v>0.93200000000000005</v>
      </c>
      <c r="M28" s="12">
        <v>0.35899999999999999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69.27</v>
      </c>
      <c r="C29" s="4">
        <v>0.442</v>
      </c>
      <c r="D29" s="6">
        <v>6.5000000000000002E-2</v>
      </c>
      <c r="E29" s="11">
        <v>45.57</v>
      </c>
      <c r="F29" s="4">
        <v>0.38400000000000001</v>
      </c>
      <c r="G29" s="12">
        <v>3.7999999999999999E-2</v>
      </c>
      <c r="H29" s="7"/>
      <c r="I29" s="4"/>
      <c r="J29" s="6"/>
      <c r="K29" s="11">
        <v>91.885999999999996</v>
      </c>
      <c r="L29" s="4">
        <v>0.95099999999999996</v>
      </c>
      <c r="M29" s="12">
        <v>0.371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74.63</v>
      </c>
      <c r="C30" s="4">
        <v>0.48199999999999998</v>
      </c>
      <c r="D30" s="6">
        <v>8.8999999999999996E-2</v>
      </c>
      <c r="E30" s="11">
        <v>47.1</v>
      </c>
      <c r="F30" s="4">
        <v>0.40400000000000003</v>
      </c>
      <c r="G30" s="12">
        <v>4.2000000000000003E-2</v>
      </c>
      <c r="H30" s="7"/>
      <c r="I30" s="4"/>
      <c r="J30" s="6"/>
      <c r="K30" s="11">
        <v>129.083</v>
      </c>
      <c r="L30" s="4">
        <v>0.96499999999999997</v>
      </c>
      <c r="M30" s="12">
        <v>0.379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78.06</v>
      </c>
      <c r="C31" s="4">
        <v>0.505</v>
      </c>
      <c r="D31" s="6">
        <v>0.10299999999999999</v>
      </c>
      <c r="E31" s="11">
        <v>48.35</v>
      </c>
      <c r="F31" s="4">
        <v>0.41899999999999998</v>
      </c>
      <c r="G31" s="12">
        <v>5.1999999999999998E-2</v>
      </c>
      <c r="H31" s="7"/>
      <c r="I31" s="4"/>
      <c r="J31" s="6"/>
      <c r="K31" s="11">
        <v>213.148</v>
      </c>
      <c r="L31" s="4">
        <v>0.97899999999999998</v>
      </c>
      <c r="M31" s="12">
        <v>0.38700000000000001</v>
      </c>
      <c r="N31" s="7"/>
      <c r="O31" s="4"/>
      <c r="P31" s="6"/>
      <c r="Q31" s="11"/>
      <c r="R31" s="4"/>
      <c r="S31" s="12"/>
    </row>
    <row r="32" spans="1:19" ht="15.75" thickBot="1">
      <c r="A32" s="50">
        <v>23</v>
      </c>
      <c r="B32" s="11">
        <v>80.010000000000005</v>
      </c>
      <c r="C32" s="4">
        <v>0.51700000000000002</v>
      </c>
      <c r="D32" s="6">
        <v>0.11</v>
      </c>
      <c r="E32" s="11">
        <v>49.12</v>
      </c>
      <c r="F32" s="4">
        <v>0.42899999999999999</v>
      </c>
      <c r="G32" s="12">
        <v>5.7000000000000002E-2</v>
      </c>
      <c r="H32" s="7"/>
      <c r="I32" s="4"/>
      <c r="J32" s="6"/>
      <c r="K32" s="53">
        <v>9999999</v>
      </c>
      <c r="L32" s="32">
        <v>0.97899999999999998</v>
      </c>
      <c r="M32" s="33">
        <v>0.38700000000000001</v>
      </c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81.95</v>
      </c>
      <c r="C33" s="4">
        <v>0.52800000000000002</v>
      </c>
      <c r="D33" s="6">
        <v>0.11700000000000001</v>
      </c>
      <c r="E33" s="11">
        <v>49.35</v>
      </c>
      <c r="F33" s="4">
        <v>0.43099999999999999</v>
      </c>
      <c r="G33" s="12">
        <v>5.8999999999999997E-2</v>
      </c>
      <c r="H33" s="7"/>
      <c r="I33" s="4"/>
      <c r="J33" s="6"/>
      <c r="K33" s="43"/>
      <c r="L33" s="48"/>
      <c r="M33" s="49"/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83.38</v>
      </c>
      <c r="C34" s="4">
        <v>0.53600000000000003</v>
      </c>
      <c r="D34" s="6">
        <v>0.122</v>
      </c>
      <c r="E34" s="11">
        <v>49.76</v>
      </c>
      <c r="F34" s="4">
        <v>0.436</v>
      </c>
      <c r="G34" s="12">
        <v>6.2E-2</v>
      </c>
      <c r="H34" s="7"/>
      <c r="I34" s="4"/>
      <c r="J34" s="6"/>
      <c r="K34" s="11"/>
      <c r="L34" s="4"/>
      <c r="M34" s="12"/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89.72</v>
      </c>
      <c r="C35" s="4">
        <v>0.56899999999999995</v>
      </c>
      <c r="D35" s="6">
        <v>0.14099999999999999</v>
      </c>
      <c r="E35" s="11">
        <v>50.44</v>
      </c>
      <c r="F35" s="4">
        <v>0.443</v>
      </c>
      <c r="G35" s="12">
        <v>6.6000000000000003E-2</v>
      </c>
      <c r="H35" s="7"/>
      <c r="I35" s="4"/>
      <c r="J35" s="6"/>
      <c r="K35" s="11"/>
      <c r="L35" s="4"/>
      <c r="M35" s="12"/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98.17</v>
      </c>
      <c r="C36" s="4">
        <v>0.60599999999999998</v>
      </c>
      <c r="D36" s="6">
        <v>0.16400000000000001</v>
      </c>
      <c r="E36" s="11">
        <v>51.72</v>
      </c>
      <c r="F36" s="4">
        <v>0.45700000000000002</v>
      </c>
      <c r="G36" s="12">
        <v>7.3999999999999996E-2</v>
      </c>
      <c r="H36" s="7"/>
      <c r="I36" s="4"/>
      <c r="J36" s="6"/>
      <c r="K36" s="11"/>
      <c r="L36" s="4"/>
      <c r="M36" s="12"/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103.4</v>
      </c>
      <c r="C37" s="4">
        <v>0.626</v>
      </c>
      <c r="D37" s="6">
        <v>0.17599999999999999</v>
      </c>
      <c r="E37" s="11">
        <v>56.41</v>
      </c>
      <c r="F37" s="4">
        <v>0.502</v>
      </c>
      <c r="G37" s="12">
        <v>0.10100000000000001</v>
      </c>
      <c r="H37" s="7"/>
      <c r="I37" s="4"/>
      <c r="J37" s="6"/>
      <c r="K37" s="11"/>
      <c r="L37" s="4"/>
      <c r="M37" s="12"/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109.54</v>
      </c>
      <c r="C38" s="4">
        <v>0.64700000000000002</v>
      </c>
      <c r="D38" s="6">
        <v>0.188</v>
      </c>
      <c r="E38" s="11">
        <v>56.96</v>
      </c>
      <c r="F38" s="4">
        <v>0.50700000000000001</v>
      </c>
      <c r="G38" s="12">
        <v>0.104</v>
      </c>
      <c r="H38" s="7"/>
      <c r="I38" s="4"/>
      <c r="J38" s="6"/>
      <c r="K38" s="11"/>
      <c r="L38" s="4"/>
      <c r="M38" s="12"/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121.55</v>
      </c>
      <c r="C39" s="4">
        <v>0.68200000000000005</v>
      </c>
      <c r="D39" s="6">
        <v>0.20899999999999999</v>
      </c>
      <c r="E39" s="11">
        <v>57.56</v>
      </c>
      <c r="F39" s="4">
        <v>0.51200000000000001</v>
      </c>
      <c r="G39" s="12">
        <v>0.107</v>
      </c>
      <c r="H39" s="7"/>
      <c r="I39" s="4"/>
      <c r="J39" s="6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11">
        <v>128.63</v>
      </c>
      <c r="C40" s="4">
        <v>0.69899999999999995</v>
      </c>
      <c r="D40" s="6">
        <v>0.22</v>
      </c>
      <c r="E40" s="11">
        <v>60.09</v>
      </c>
      <c r="F40" s="4">
        <v>0.53300000000000003</v>
      </c>
      <c r="G40" s="12">
        <v>0.12</v>
      </c>
      <c r="H40" s="7"/>
      <c r="I40" s="4"/>
      <c r="J40" s="6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132.16</v>
      </c>
      <c r="C41" s="4">
        <v>0.70699999999999996</v>
      </c>
      <c r="D41" s="6">
        <v>0.224</v>
      </c>
      <c r="E41" s="11">
        <v>60.73</v>
      </c>
      <c r="F41" s="4">
        <v>0.53800000000000003</v>
      </c>
      <c r="G41" s="12">
        <v>0.123</v>
      </c>
      <c r="H41" s="7"/>
      <c r="I41" s="4"/>
      <c r="J41" s="6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137.29</v>
      </c>
      <c r="C42" s="4">
        <v>0.71799999999999997</v>
      </c>
      <c r="D42" s="6">
        <v>0.23100000000000001</v>
      </c>
      <c r="E42" s="11">
        <v>61.45</v>
      </c>
      <c r="F42" s="4">
        <v>0.54300000000000004</v>
      </c>
      <c r="G42" s="12">
        <v>0.126</v>
      </c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>
        <v>160.66</v>
      </c>
      <c r="C43" s="4">
        <v>0.75900000000000001</v>
      </c>
      <c r="D43" s="6">
        <v>0.25600000000000001</v>
      </c>
      <c r="E43" s="11">
        <v>62.33</v>
      </c>
      <c r="F43" s="4">
        <v>0.55000000000000004</v>
      </c>
      <c r="G43" s="12">
        <v>0.13</v>
      </c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>
        <v>173.97</v>
      </c>
      <c r="C44" s="4">
        <v>0.77800000000000002</v>
      </c>
      <c r="D44" s="6">
        <v>0.26700000000000002</v>
      </c>
      <c r="E44" s="11">
        <v>64.45</v>
      </c>
      <c r="F44" s="4">
        <v>0.56399999999999995</v>
      </c>
      <c r="G44" s="12">
        <v>0.13900000000000001</v>
      </c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11">
        <v>188.04</v>
      </c>
      <c r="C45" s="4">
        <v>0.79400000000000004</v>
      </c>
      <c r="D45" s="6">
        <v>0.27700000000000002</v>
      </c>
      <c r="E45" s="11">
        <v>67.760000000000005</v>
      </c>
      <c r="F45" s="4">
        <v>0.58599999999999997</v>
      </c>
      <c r="G45" s="12">
        <v>0.151</v>
      </c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>
        <v>212.45</v>
      </c>
      <c r="C46" s="4">
        <v>0.81799999999999995</v>
      </c>
      <c r="D46" s="6">
        <v>0.29099999999999998</v>
      </c>
      <c r="E46" s="11">
        <v>72.09</v>
      </c>
      <c r="F46" s="4">
        <v>0.61099999999999999</v>
      </c>
      <c r="G46" s="12">
        <v>0.16600000000000001</v>
      </c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>
        <v>282.82</v>
      </c>
      <c r="C47" s="4">
        <v>0.86299999999999999</v>
      </c>
      <c r="D47" s="6">
        <v>0.318</v>
      </c>
      <c r="E47" s="11">
        <v>76.72</v>
      </c>
      <c r="F47" s="4">
        <v>0.63400000000000001</v>
      </c>
      <c r="G47" s="12">
        <v>0.18</v>
      </c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 ht="15.75" thickBot="1">
      <c r="A48" s="50">
        <v>39</v>
      </c>
      <c r="B48" s="53">
        <v>9999999</v>
      </c>
      <c r="C48" s="32">
        <v>0.86299999999999999</v>
      </c>
      <c r="D48" s="54">
        <v>0.318</v>
      </c>
      <c r="E48" s="11">
        <v>85.05</v>
      </c>
      <c r="F48" s="4">
        <v>0.67</v>
      </c>
      <c r="G48" s="12">
        <v>0.20200000000000001</v>
      </c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43"/>
      <c r="C49" s="48"/>
      <c r="D49" s="49"/>
      <c r="E49" s="11">
        <v>94.56</v>
      </c>
      <c r="F49" s="4">
        <v>0.70299999999999996</v>
      </c>
      <c r="G49" s="12">
        <v>0.222</v>
      </c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108.11</v>
      </c>
      <c r="F50" s="4">
        <v>0.74</v>
      </c>
      <c r="G50" s="12">
        <v>0.24399999999999999</v>
      </c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123.95</v>
      </c>
      <c r="F51" s="4">
        <v>0.77400000000000002</v>
      </c>
      <c r="G51" s="12">
        <v>0.26400000000000001</v>
      </c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175.05</v>
      </c>
      <c r="F52" s="4">
        <v>0.84</v>
      </c>
      <c r="G52" s="12">
        <v>0.30399999999999999</v>
      </c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206.49</v>
      </c>
      <c r="F53" s="4">
        <v>0.86399999999999999</v>
      </c>
      <c r="G53" s="12">
        <v>0.318</v>
      </c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 ht="15.75" thickBot="1">
      <c r="A54" s="50">
        <v>45</v>
      </c>
      <c r="B54" s="11"/>
      <c r="C54" s="4"/>
      <c r="D54" s="12"/>
      <c r="E54" s="53">
        <v>9999999</v>
      </c>
      <c r="F54" s="32">
        <v>0.86399999999999999</v>
      </c>
      <c r="G54" s="33">
        <v>0.318</v>
      </c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43"/>
      <c r="F55" s="48"/>
      <c r="G55" s="49"/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38.659999999999997</v>
      </c>
      <c r="C61" s="37"/>
      <c r="D61" s="38"/>
      <c r="E61" s="16">
        <v>28.07</v>
      </c>
      <c r="F61" s="37"/>
      <c r="G61" s="38"/>
      <c r="H61" s="16"/>
      <c r="I61" s="37"/>
      <c r="J61" s="38"/>
      <c r="K61" s="16">
        <v>4.5199999999999996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20" activePane="bottomLeft" state="frozen"/>
      <selection pane="bottomLeft" activeCell="N51" sqref="N51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36.51</v>
      </c>
      <c r="C10" s="4">
        <v>0</v>
      </c>
      <c r="D10" s="6">
        <v>0</v>
      </c>
      <c r="E10" s="11">
        <v>30.63</v>
      </c>
      <c r="F10" s="4">
        <v>0</v>
      </c>
      <c r="G10" s="12">
        <v>0</v>
      </c>
      <c r="H10" s="7">
        <v>1.98</v>
      </c>
      <c r="I10" s="4">
        <v>0</v>
      </c>
      <c r="J10" s="6">
        <v>0</v>
      </c>
      <c r="K10" s="11">
        <v>3.5619999999999998</v>
      </c>
      <c r="L10" s="4">
        <v>0</v>
      </c>
      <c r="M10" s="12">
        <v>0</v>
      </c>
      <c r="N10" s="7">
        <v>0.19</v>
      </c>
      <c r="O10" s="4">
        <v>0</v>
      </c>
      <c r="P10" s="6">
        <v>0</v>
      </c>
      <c r="Q10" s="11"/>
      <c r="R10" s="4"/>
      <c r="S10" s="12"/>
    </row>
    <row r="11" spans="1:19">
      <c r="A11" s="50">
        <v>2</v>
      </c>
      <c r="B11" s="11">
        <v>38.619999999999997</v>
      </c>
      <c r="C11" s="4">
        <v>1.2E-2</v>
      </c>
      <c r="D11" s="6">
        <v>0</v>
      </c>
      <c r="E11" s="11">
        <v>31.86</v>
      </c>
      <c r="F11" s="4">
        <v>1.4E-2</v>
      </c>
      <c r="G11" s="12">
        <v>0</v>
      </c>
      <c r="H11" s="7">
        <v>2.3730000000000002</v>
      </c>
      <c r="I11" s="4">
        <v>0.14899999999999999</v>
      </c>
      <c r="J11" s="6">
        <v>1.4999999999999999E-2</v>
      </c>
      <c r="K11" s="11">
        <v>4.24</v>
      </c>
      <c r="L11" s="4">
        <v>2.3E-2</v>
      </c>
      <c r="M11" s="12">
        <v>0</v>
      </c>
      <c r="N11" s="7">
        <v>0.22</v>
      </c>
      <c r="O11" s="4">
        <v>6.3E-2</v>
      </c>
      <c r="P11" s="6">
        <v>0</v>
      </c>
      <c r="Q11" s="11"/>
      <c r="R11" s="4"/>
      <c r="S11" s="12"/>
    </row>
    <row r="12" spans="1:19">
      <c r="A12" s="50">
        <v>3</v>
      </c>
      <c r="B12" s="11">
        <v>40.61</v>
      </c>
      <c r="C12" s="4">
        <v>0.06</v>
      </c>
      <c r="D12" s="6">
        <v>0</v>
      </c>
      <c r="E12" s="11">
        <v>33.11</v>
      </c>
      <c r="F12" s="4">
        <v>5.0999999999999997E-2</v>
      </c>
      <c r="G12" s="12">
        <v>0</v>
      </c>
      <c r="H12" s="7">
        <v>2.8580000000000001</v>
      </c>
      <c r="I12" s="4">
        <v>0.29299999999999998</v>
      </c>
      <c r="J12" s="6">
        <v>2.9000000000000001E-2</v>
      </c>
      <c r="K12" s="11">
        <v>4.9649999999999999</v>
      </c>
      <c r="L12" s="4">
        <v>0.16600000000000001</v>
      </c>
      <c r="M12" s="12">
        <v>1.7000000000000001E-2</v>
      </c>
      <c r="N12" s="7">
        <v>0.23</v>
      </c>
      <c r="O12" s="4">
        <v>0.104</v>
      </c>
      <c r="P12" s="6">
        <v>0.01</v>
      </c>
      <c r="Q12" s="11"/>
      <c r="R12" s="4"/>
      <c r="S12" s="12"/>
    </row>
    <row r="13" spans="1:19">
      <c r="A13" s="50">
        <v>4</v>
      </c>
      <c r="B13" s="11">
        <v>42.7</v>
      </c>
      <c r="C13" s="4">
        <v>0.106</v>
      </c>
      <c r="D13" s="6">
        <v>1.0999999999999999E-2</v>
      </c>
      <c r="E13" s="11">
        <v>34.1</v>
      </c>
      <c r="F13" s="4">
        <v>7.9000000000000001E-2</v>
      </c>
      <c r="G13" s="12">
        <v>0</v>
      </c>
      <c r="H13" s="7">
        <v>3.4249999999999998</v>
      </c>
      <c r="I13" s="4">
        <v>0.41</v>
      </c>
      <c r="J13" s="6">
        <v>4.5999999999999999E-2</v>
      </c>
      <c r="K13" s="11">
        <v>5.7720000000000002</v>
      </c>
      <c r="L13" s="4">
        <v>0.28199999999999997</v>
      </c>
      <c r="M13" s="12">
        <v>2.8000000000000001E-2</v>
      </c>
      <c r="N13" s="7">
        <v>0.24</v>
      </c>
      <c r="O13" s="4">
        <v>0.14099999999999999</v>
      </c>
      <c r="P13" s="6">
        <v>1.4E-2</v>
      </c>
      <c r="Q13" s="11"/>
      <c r="R13" s="4"/>
      <c r="S13" s="12"/>
    </row>
    <row r="14" spans="1:19">
      <c r="A14" s="50">
        <v>5</v>
      </c>
      <c r="B14" s="11">
        <v>44.79</v>
      </c>
      <c r="C14" s="4">
        <v>0.14799999999999999</v>
      </c>
      <c r="D14" s="6">
        <v>1.4999999999999999E-2</v>
      </c>
      <c r="E14" s="11">
        <v>35.119999999999997</v>
      </c>
      <c r="F14" s="4">
        <v>0.105</v>
      </c>
      <c r="G14" s="12">
        <v>1.0999999999999999E-2</v>
      </c>
      <c r="H14" s="7">
        <v>3.99</v>
      </c>
      <c r="I14" s="4">
        <v>0.49399999999999999</v>
      </c>
      <c r="J14" s="6">
        <v>9.6000000000000002E-2</v>
      </c>
      <c r="K14" s="11">
        <v>6.72</v>
      </c>
      <c r="L14" s="4">
        <v>0.38400000000000001</v>
      </c>
      <c r="M14" s="12">
        <v>3.7999999999999999E-2</v>
      </c>
      <c r="N14" s="7">
        <v>0.26</v>
      </c>
      <c r="O14" s="4">
        <v>0.20699999999999999</v>
      </c>
      <c r="P14" s="6">
        <v>2.1000000000000001E-2</v>
      </c>
      <c r="Q14" s="11"/>
      <c r="R14" s="4"/>
      <c r="S14" s="12"/>
    </row>
    <row r="15" spans="1:19">
      <c r="A15" s="50">
        <v>6</v>
      </c>
      <c r="B15" s="11">
        <v>46.71</v>
      </c>
      <c r="C15" s="4">
        <v>0.183</v>
      </c>
      <c r="D15" s="6">
        <v>1.7999999999999999E-2</v>
      </c>
      <c r="E15" s="11">
        <v>36.020000000000003</v>
      </c>
      <c r="F15" s="4">
        <v>0.128</v>
      </c>
      <c r="G15" s="12">
        <v>1.2999999999999999E-2</v>
      </c>
      <c r="H15" s="7">
        <v>4.7640000000000002</v>
      </c>
      <c r="I15" s="4">
        <v>0.57599999999999996</v>
      </c>
      <c r="J15" s="6">
        <v>0.14599999999999999</v>
      </c>
      <c r="K15" s="11">
        <v>7.7050000000000001</v>
      </c>
      <c r="L15" s="4">
        <v>0.46200000000000002</v>
      </c>
      <c r="M15" s="12">
        <v>7.6999999999999999E-2</v>
      </c>
      <c r="N15" s="7">
        <v>0.28000000000000003</v>
      </c>
      <c r="O15" s="4">
        <v>0.26400000000000001</v>
      </c>
      <c r="P15" s="6">
        <v>2.5999999999999999E-2</v>
      </c>
      <c r="Q15" s="11"/>
      <c r="R15" s="4"/>
      <c r="S15" s="12"/>
    </row>
    <row r="16" spans="1:19">
      <c r="A16" s="50">
        <v>7</v>
      </c>
      <c r="B16" s="11">
        <v>48.85</v>
      </c>
      <c r="C16" s="4">
        <v>0.219</v>
      </c>
      <c r="D16" s="6">
        <v>2.1999999999999999E-2</v>
      </c>
      <c r="E16" s="11">
        <v>37.03</v>
      </c>
      <c r="F16" s="4">
        <v>0.152</v>
      </c>
      <c r="G16" s="12">
        <v>1.4999999999999999E-2</v>
      </c>
      <c r="H16" s="7">
        <v>5.5019999999999998</v>
      </c>
      <c r="I16" s="4">
        <v>0.63300000000000001</v>
      </c>
      <c r="J16" s="6">
        <v>0.18</v>
      </c>
      <c r="K16" s="11">
        <v>8.8710000000000004</v>
      </c>
      <c r="L16" s="4">
        <v>0.53300000000000003</v>
      </c>
      <c r="M16" s="12">
        <v>0.12</v>
      </c>
      <c r="N16" s="7">
        <v>0.3</v>
      </c>
      <c r="O16" s="4">
        <v>0.313</v>
      </c>
      <c r="P16" s="6">
        <v>3.1E-2</v>
      </c>
      <c r="Q16" s="11"/>
      <c r="R16" s="4"/>
      <c r="S16" s="12"/>
    </row>
    <row r="17" spans="1:19">
      <c r="A17" s="50">
        <v>8</v>
      </c>
      <c r="B17" s="11">
        <v>51.06</v>
      </c>
      <c r="C17" s="4">
        <v>0.253</v>
      </c>
      <c r="D17" s="6">
        <v>2.5000000000000001E-2</v>
      </c>
      <c r="E17" s="11">
        <v>37.9</v>
      </c>
      <c r="F17" s="4">
        <v>0.17100000000000001</v>
      </c>
      <c r="G17" s="12">
        <v>1.7000000000000001E-2</v>
      </c>
      <c r="H17" s="7">
        <v>6.0860000000000003</v>
      </c>
      <c r="I17" s="4">
        <v>0.66800000000000004</v>
      </c>
      <c r="J17" s="6">
        <v>0.20100000000000001</v>
      </c>
      <c r="K17" s="11">
        <v>10.246</v>
      </c>
      <c r="L17" s="4">
        <v>0.59599999999999997</v>
      </c>
      <c r="M17" s="12">
        <v>0.157</v>
      </c>
      <c r="N17" s="7">
        <v>0.32</v>
      </c>
      <c r="O17" s="4">
        <v>0.35599999999999998</v>
      </c>
      <c r="P17" s="6">
        <v>3.5999999999999997E-2</v>
      </c>
      <c r="Q17" s="11"/>
      <c r="R17" s="4"/>
      <c r="S17" s="12"/>
    </row>
    <row r="18" spans="1:19">
      <c r="A18" s="50">
        <v>9</v>
      </c>
      <c r="B18" s="11">
        <v>53.36</v>
      </c>
      <c r="C18" s="4">
        <v>0.28499999999999998</v>
      </c>
      <c r="D18" s="6">
        <v>2.8000000000000001E-2</v>
      </c>
      <c r="E18" s="11">
        <v>38.729999999999997</v>
      </c>
      <c r="F18" s="4">
        <v>0.189</v>
      </c>
      <c r="G18" s="12">
        <v>1.9E-2</v>
      </c>
      <c r="H18" s="7">
        <v>6.9859999999999998</v>
      </c>
      <c r="I18" s="4">
        <v>0.71099999999999997</v>
      </c>
      <c r="J18" s="6">
        <v>0.22700000000000001</v>
      </c>
      <c r="K18" s="11">
        <v>11.846</v>
      </c>
      <c r="L18" s="4">
        <v>0.65</v>
      </c>
      <c r="M18" s="12">
        <v>0.19</v>
      </c>
      <c r="N18" s="7">
        <v>0.34</v>
      </c>
      <c r="O18" s="4">
        <v>0.39400000000000002</v>
      </c>
      <c r="P18" s="6">
        <v>3.9E-2</v>
      </c>
      <c r="Q18" s="11"/>
      <c r="R18" s="4"/>
      <c r="S18" s="12"/>
    </row>
    <row r="19" spans="1:19">
      <c r="A19" s="50">
        <v>10</v>
      </c>
      <c r="B19" s="11">
        <v>55.7</v>
      </c>
      <c r="C19" s="4">
        <v>0.315</v>
      </c>
      <c r="D19" s="6">
        <v>3.1E-2</v>
      </c>
      <c r="E19" s="11">
        <v>39.74</v>
      </c>
      <c r="F19" s="4">
        <v>0.20899999999999999</v>
      </c>
      <c r="G19" s="12">
        <v>2.1000000000000001E-2</v>
      </c>
      <c r="H19" s="7">
        <v>7.8929999999999998</v>
      </c>
      <c r="I19" s="4">
        <v>0.74399999999999999</v>
      </c>
      <c r="J19" s="6">
        <v>0.247</v>
      </c>
      <c r="K19" s="11">
        <v>13.81</v>
      </c>
      <c r="L19" s="4">
        <v>0.7</v>
      </c>
      <c r="M19" s="12">
        <v>0.22</v>
      </c>
      <c r="N19" s="7">
        <v>0.36</v>
      </c>
      <c r="O19" s="4">
        <v>0.42799999999999999</v>
      </c>
      <c r="P19" s="6">
        <v>5.7000000000000002E-2</v>
      </c>
      <c r="Q19" s="11"/>
      <c r="R19" s="4"/>
      <c r="S19" s="12"/>
    </row>
    <row r="20" spans="1:19">
      <c r="A20" s="50">
        <v>11</v>
      </c>
      <c r="B20" s="11">
        <v>58.57</v>
      </c>
      <c r="C20" s="4">
        <v>0.34899999999999998</v>
      </c>
      <c r="D20" s="6">
        <v>3.5000000000000003E-2</v>
      </c>
      <c r="E20" s="11">
        <v>40.56</v>
      </c>
      <c r="F20" s="4">
        <v>0.22500000000000001</v>
      </c>
      <c r="G20" s="12">
        <v>2.3E-2</v>
      </c>
      <c r="H20" s="7">
        <v>8.8030000000000008</v>
      </c>
      <c r="I20" s="4">
        <v>0.77100000000000002</v>
      </c>
      <c r="J20" s="6">
        <v>0.26200000000000001</v>
      </c>
      <c r="K20" s="11">
        <v>15.891999999999999</v>
      </c>
      <c r="L20" s="4">
        <v>0.73899999999999999</v>
      </c>
      <c r="M20" s="12">
        <v>0.24399999999999999</v>
      </c>
      <c r="N20" s="7">
        <v>0.38</v>
      </c>
      <c r="O20" s="4">
        <v>0.45800000000000002</v>
      </c>
      <c r="P20" s="6">
        <v>7.4999999999999997E-2</v>
      </c>
      <c r="Q20" s="11"/>
      <c r="R20" s="4"/>
      <c r="S20" s="12"/>
    </row>
    <row r="21" spans="1:19">
      <c r="A21" s="50">
        <v>12</v>
      </c>
      <c r="B21" s="11">
        <v>61.4</v>
      </c>
      <c r="C21" s="4">
        <v>0.379</v>
      </c>
      <c r="D21" s="6">
        <v>3.7999999999999999E-2</v>
      </c>
      <c r="E21" s="11">
        <v>41.58</v>
      </c>
      <c r="F21" s="4">
        <v>0.24399999999999999</v>
      </c>
      <c r="G21" s="12">
        <v>2.4E-2</v>
      </c>
      <c r="H21" s="7">
        <v>10.053000000000001</v>
      </c>
      <c r="I21" s="4">
        <v>0.79900000000000004</v>
      </c>
      <c r="J21" s="6">
        <v>0.27900000000000003</v>
      </c>
      <c r="K21" s="11">
        <v>18.343</v>
      </c>
      <c r="L21" s="4">
        <v>0.77400000000000002</v>
      </c>
      <c r="M21" s="12">
        <v>0.26500000000000001</v>
      </c>
      <c r="N21" s="7">
        <v>0.42</v>
      </c>
      <c r="O21" s="4">
        <v>0.50900000000000001</v>
      </c>
      <c r="P21" s="6">
        <v>0.106</v>
      </c>
      <c r="Q21" s="11"/>
      <c r="R21" s="4"/>
      <c r="S21" s="12"/>
    </row>
    <row r="22" spans="1:19">
      <c r="A22" s="50">
        <v>13</v>
      </c>
      <c r="B22" s="11">
        <v>64.17</v>
      </c>
      <c r="C22" s="4">
        <v>0.40500000000000003</v>
      </c>
      <c r="D22" s="6">
        <v>4.2999999999999997E-2</v>
      </c>
      <c r="E22" s="11">
        <v>42.6</v>
      </c>
      <c r="F22" s="4">
        <v>0.26200000000000001</v>
      </c>
      <c r="G22" s="12">
        <v>2.5999999999999999E-2</v>
      </c>
      <c r="H22" s="7">
        <v>11.569000000000001</v>
      </c>
      <c r="I22" s="4">
        <v>0.82499999999999996</v>
      </c>
      <c r="J22" s="6">
        <v>0.29499999999999998</v>
      </c>
      <c r="K22" s="11">
        <v>21.315999999999999</v>
      </c>
      <c r="L22" s="4">
        <v>0.80600000000000005</v>
      </c>
      <c r="M22" s="12">
        <v>0.28299999999999997</v>
      </c>
      <c r="N22" s="7">
        <v>0.45</v>
      </c>
      <c r="O22" s="4">
        <v>0.54200000000000004</v>
      </c>
      <c r="P22" s="6">
        <v>0.125</v>
      </c>
      <c r="Q22" s="11"/>
      <c r="R22" s="4"/>
      <c r="S22" s="12"/>
    </row>
    <row r="23" spans="1:19">
      <c r="A23" s="50">
        <v>14</v>
      </c>
      <c r="B23" s="11">
        <v>67.73</v>
      </c>
      <c r="C23" s="4">
        <v>0.437</v>
      </c>
      <c r="D23" s="6">
        <v>6.2E-2</v>
      </c>
      <c r="E23" s="11">
        <v>43.53</v>
      </c>
      <c r="F23" s="4">
        <v>0.27800000000000002</v>
      </c>
      <c r="G23" s="12">
        <v>2.8000000000000001E-2</v>
      </c>
      <c r="H23" s="7">
        <v>13.763999999999999</v>
      </c>
      <c r="I23" s="4">
        <v>0.85299999999999998</v>
      </c>
      <c r="J23" s="6">
        <v>0.312</v>
      </c>
      <c r="K23" s="11">
        <v>24.54</v>
      </c>
      <c r="L23" s="4">
        <v>0.83099999999999996</v>
      </c>
      <c r="M23" s="12">
        <v>0.29899999999999999</v>
      </c>
      <c r="N23" s="7">
        <v>0.48</v>
      </c>
      <c r="O23" s="4">
        <v>0.57099999999999995</v>
      </c>
      <c r="P23" s="6">
        <v>0.14199999999999999</v>
      </c>
      <c r="Q23" s="11"/>
      <c r="R23" s="4"/>
      <c r="S23" s="12"/>
    </row>
    <row r="24" spans="1:19">
      <c r="A24" s="50">
        <v>15</v>
      </c>
      <c r="B24" s="11">
        <v>71.489999999999995</v>
      </c>
      <c r="C24" s="4">
        <v>0.46600000000000003</v>
      </c>
      <c r="D24" s="6">
        <v>0.08</v>
      </c>
      <c r="E24" s="11">
        <v>44.46</v>
      </c>
      <c r="F24" s="4">
        <v>0.29299999999999998</v>
      </c>
      <c r="G24" s="12">
        <v>2.9000000000000001E-2</v>
      </c>
      <c r="H24" s="7">
        <v>15.763</v>
      </c>
      <c r="I24" s="4">
        <v>0.872</v>
      </c>
      <c r="J24" s="6">
        <v>0.32300000000000001</v>
      </c>
      <c r="K24" s="11">
        <v>27.841999999999999</v>
      </c>
      <c r="L24" s="4">
        <v>0.85099999999999998</v>
      </c>
      <c r="M24" s="12">
        <v>0.311</v>
      </c>
      <c r="N24" s="7">
        <v>0.51</v>
      </c>
      <c r="O24" s="4">
        <v>0.59599999999999997</v>
      </c>
      <c r="P24" s="6">
        <v>0.158</v>
      </c>
      <c r="Q24" s="11"/>
      <c r="R24" s="4"/>
      <c r="S24" s="12"/>
    </row>
    <row r="25" spans="1:19">
      <c r="A25" s="50">
        <v>16</v>
      </c>
      <c r="B25" s="11">
        <v>75.86</v>
      </c>
      <c r="C25" s="4">
        <v>0.497</v>
      </c>
      <c r="D25" s="6">
        <v>9.8000000000000004E-2</v>
      </c>
      <c r="E25" s="11">
        <v>45.43</v>
      </c>
      <c r="F25" s="4">
        <v>0.308</v>
      </c>
      <c r="G25" s="12">
        <v>3.1E-2</v>
      </c>
      <c r="H25" s="7">
        <v>18.341999999999999</v>
      </c>
      <c r="I25" s="4">
        <v>0.89</v>
      </c>
      <c r="J25" s="6">
        <v>0.33400000000000002</v>
      </c>
      <c r="K25" s="11">
        <v>32.661000000000001</v>
      </c>
      <c r="L25" s="4">
        <v>0.873</v>
      </c>
      <c r="M25" s="12">
        <v>0.32400000000000001</v>
      </c>
      <c r="N25" s="7">
        <v>0.56000000000000005</v>
      </c>
      <c r="O25" s="4">
        <v>0.63200000000000001</v>
      </c>
      <c r="P25" s="6">
        <v>0.17899999999999999</v>
      </c>
      <c r="Q25" s="11"/>
      <c r="R25" s="4"/>
      <c r="S25" s="12"/>
    </row>
    <row r="26" spans="1:19">
      <c r="A26" s="50">
        <v>17</v>
      </c>
      <c r="B26" s="11">
        <v>80.25</v>
      </c>
      <c r="C26" s="4">
        <v>0.52500000000000002</v>
      </c>
      <c r="D26" s="6">
        <v>0.115</v>
      </c>
      <c r="E26" s="11">
        <v>46.36</v>
      </c>
      <c r="F26" s="4">
        <v>0.32200000000000001</v>
      </c>
      <c r="G26" s="12">
        <v>3.2000000000000001E-2</v>
      </c>
      <c r="H26" s="7">
        <v>21.11</v>
      </c>
      <c r="I26" s="4">
        <v>0.90400000000000003</v>
      </c>
      <c r="J26" s="6">
        <v>0.34300000000000003</v>
      </c>
      <c r="K26" s="11">
        <v>39.125</v>
      </c>
      <c r="L26" s="4">
        <v>0.89400000000000002</v>
      </c>
      <c r="M26" s="12">
        <v>0.33600000000000002</v>
      </c>
      <c r="N26" s="7">
        <v>0.61</v>
      </c>
      <c r="O26" s="4">
        <v>0.66200000000000003</v>
      </c>
      <c r="P26" s="6">
        <v>0.19700000000000001</v>
      </c>
      <c r="Q26" s="11"/>
      <c r="R26" s="4"/>
      <c r="S26" s="12"/>
    </row>
    <row r="27" spans="1:19">
      <c r="A27" s="50">
        <v>18</v>
      </c>
      <c r="B27" s="11">
        <v>84.92</v>
      </c>
      <c r="C27" s="4">
        <v>0.55100000000000005</v>
      </c>
      <c r="D27" s="6">
        <v>0.13</v>
      </c>
      <c r="E27" s="11">
        <v>47.47</v>
      </c>
      <c r="F27" s="4">
        <v>0.33800000000000002</v>
      </c>
      <c r="G27" s="12">
        <v>3.4000000000000002E-2</v>
      </c>
      <c r="H27" s="7">
        <v>25.236000000000001</v>
      </c>
      <c r="I27" s="4">
        <v>0.92</v>
      </c>
      <c r="J27" s="6">
        <v>0.35199999999999998</v>
      </c>
      <c r="K27" s="11">
        <v>48.35</v>
      </c>
      <c r="L27" s="4">
        <v>0.91400000000000003</v>
      </c>
      <c r="M27" s="12">
        <v>0.34899999999999998</v>
      </c>
      <c r="N27" s="7">
        <v>0.69</v>
      </c>
      <c r="O27" s="4">
        <v>0.70099999999999996</v>
      </c>
      <c r="P27" s="6">
        <v>0.221</v>
      </c>
      <c r="Q27" s="11"/>
      <c r="R27" s="4"/>
      <c r="S27" s="12"/>
    </row>
    <row r="28" spans="1:19">
      <c r="A28" s="50">
        <v>19</v>
      </c>
      <c r="B28" s="11">
        <v>91.2</v>
      </c>
      <c r="C28" s="4">
        <v>0.58199999999999996</v>
      </c>
      <c r="D28" s="6">
        <v>0.14899999999999999</v>
      </c>
      <c r="E28" s="11">
        <v>48.66</v>
      </c>
      <c r="F28" s="4">
        <v>0.35399999999999998</v>
      </c>
      <c r="G28" s="12">
        <v>3.5000000000000003E-2</v>
      </c>
      <c r="H28" s="7">
        <v>30.574000000000002</v>
      </c>
      <c r="I28" s="4">
        <v>0.93400000000000005</v>
      </c>
      <c r="J28" s="6">
        <v>0.36</v>
      </c>
      <c r="K28" s="11">
        <v>62.789000000000001</v>
      </c>
      <c r="L28" s="4">
        <v>0.93400000000000005</v>
      </c>
      <c r="M28" s="12">
        <v>0.36</v>
      </c>
      <c r="N28" s="7">
        <v>0.79</v>
      </c>
      <c r="O28" s="4">
        <v>0.73899999999999999</v>
      </c>
      <c r="P28" s="6">
        <v>0.24299999999999999</v>
      </c>
      <c r="Q28" s="11"/>
      <c r="R28" s="4"/>
      <c r="S28" s="12"/>
    </row>
    <row r="29" spans="1:19">
      <c r="A29" s="50">
        <v>20</v>
      </c>
      <c r="B29" s="11">
        <v>98.61</v>
      </c>
      <c r="C29" s="4">
        <v>0.61299999999999999</v>
      </c>
      <c r="D29" s="6">
        <v>0.16800000000000001</v>
      </c>
      <c r="E29" s="11">
        <v>49.75</v>
      </c>
      <c r="F29" s="4">
        <v>0.36799999999999999</v>
      </c>
      <c r="G29" s="12">
        <v>3.6999999999999998E-2</v>
      </c>
      <c r="H29" s="7">
        <v>38.439</v>
      </c>
      <c r="I29" s="4">
        <v>0.94699999999999995</v>
      </c>
      <c r="J29" s="6">
        <v>0.36799999999999999</v>
      </c>
      <c r="K29" s="11">
        <v>87.924000000000007</v>
      </c>
      <c r="L29" s="4">
        <v>0.95299999999999996</v>
      </c>
      <c r="M29" s="12">
        <v>0.372</v>
      </c>
      <c r="N29" s="7">
        <v>0.92</v>
      </c>
      <c r="O29" s="4">
        <v>0.77600000000000002</v>
      </c>
      <c r="P29" s="6">
        <v>0.26600000000000001</v>
      </c>
      <c r="Q29" s="11"/>
      <c r="R29" s="4"/>
      <c r="S29" s="12"/>
    </row>
    <row r="30" spans="1:19">
      <c r="A30" s="50">
        <v>21</v>
      </c>
      <c r="B30" s="11">
        <v>105.67</v>
      </c>
      <c r="C30" s="4">
        <v>0.63900000000000001</v>
      </c>
      <c r="D30" s="6">
        <v>0.183</v>
      </c>
      <c r="E30" s="11">
        <v>50.98</v>
      </c>
      <c r="F30" s="4">
        <v>0.38400000000000001</v>
      </c>
      <c r="G30" s="12">
        <v>3.7999999999999999E-2</v>
      </c>
      <c r="H30" s="7">
        <v>51.384999999999998</v>
      </c>
      <c r="I30" s="4">
        <v>0.96099999999999997</v>
      </c>
      <c r="J30" s="6">
        <v>0.376</v>
      </c>
      <c r="K30" s="11">
        <v>151.78100000000001</v>
      </c>
      <c r="L30" s="4">
        <v>0.97299999999999998</v>
      </c>
      <c r="M30" s="12">
        <v>0.38400000000000001</v>
      </c>
      <c r="N30" s="7">
        <v>1.03</v>
      </c>
      <c r="O30" s="4">
        <v>0.8</v>
      </c>
      <c r="P30" s="6">
        <v>0.28000000000000003</v>
      </c>
      <c r="Q30" s="11"/>
      <c r="R30" s="4"/>
      <c r="S30" s="12"/>
    </row>
    <row r="31" spans="1:19" ht="15.75" thickBot="1">
      <c r="A31" s="50">
        <v>22</v>
      </c>
      <c r="B31" s="11">
        <v>114.96</v>
      </c>
      <c r="C31" s="4">
        <v>0.66800000000000004</v>
      </c>
      <c r="D31" s="6">
        <v>0.20100000000000001</v>
      </c>
      <c r="E31" s="11">
        <v>52.41</v>
      </c>
      <c r="F31" s="4">
        <v>0.40100000000000002</v>
      </c>
      <c r="G31" s="12">
        <v>0.04</v>
      </c>
      <c r="H31" s="53">
        <v>9999999</v>
      </c>
      <c r="I31" s="32">
        <v>0.96099999999999997</v>
      </c>
      <c r="J31" s="54">
        <v>0.376</v>
      </c>
      <c r="K31" s="11">
        <v>619.11599999999999</v>
      </c>
      <c r="L31" s="4">
        <v>0.99299999999999999</v>
      </c>
      <c r="M31" s="12">
        <v>0.39600000000000002</v>
      </c>
      <c r="N31" s="7">
        <v>1.18</v>
      </c>
      <c r="O31" s="4">
        <v>0.82499999999999996</v>
      </c>
      <c r="P31" s="6">
        <v>0.29499999999999998</v>
      </c>
      <c r="Q31" s="11"/>
      <c r="R31" s="4"/>
      <c r="S31" s="12"/>
    </row>
    <row r="32" spans="1:19" ht="15.75" thickBot="1">
      <c r="A32" s="50">
        <v>23</v>
      </c>
      <c r="B32" s="11">
        <v>124.4</v>
      </c>
      <c r="C32" s="4">
        <v>0.69299999999999995</v>
      </c>
      <c r="D32" s="6">
        <v>0.216</v>
      </c>
      <c r="E32" s="11">
        <v>53.9</v>
      </c>
      <c r="F32" s="4">
        <v>0.41699999999999998</v>
      </c>
      <c r="G32" s="12">
        <v>0.05</v>
      </c>
      <c r="H32" s="43"/>
      <c r="I32" s="48"/>
      <c r="J32" s="49"/>
      <c r="K32" s="53">
        <v>9999999</v>
      </c>
      <c r="L32" s="32">
        <v>0.99299999999999999</v>
      </c>
      <c r="M32" s="33">
        <v>0.39600000000000002</v>
      </c>
      <c r="N32" s="7">
        <v>1.6</v>
      </c>
      <c r="O32" s="4">
        <v>0.871</v>
      </c>
      <c r="P32" s="6">
        <v>0.32300000000000001</v>
      </c>
      <c r="Q32" s="11"/>
      <c r="R32" s="4"/>
      <c r="S32" s="12"/>
    </row>
    <row r="33" spans="1:19">
      <c r="A33" s="50">
        <v>24</v>
      </c>
      <c r="B33" s="11">
        <v>136.87</v>
      </c>
      <c r="C33" s="4">
        <v>0.72099999999999997</v>
      </c>
      <c r="D33" s="6">
        <v>0.23300000000000001</v>
      </c>
      <c r="E33" s="11">
        <v>55.35</v>
      </c>
      <c r="F33" s="4">
        <v>0.432</v>
      </c>
      <c r="G33" s="12">
        <v>5.8999999999999997E-2</v>
      </c>
      <c r="H33" s="11"/>
      <c r="I33" s="4"/>
      <c r="J33" s="12"/>
      <c r="K33" s="43"/>
      <c r="L33" s="48"/>
      <c r="M33" s="49"/>
      <c r="N33" s="7">
        <v>2.3199999999999998</v>
      </c>
      <c r="O33" s="4">
        <v>0.91100000000000003</v>
      </c>
      <c r="P33" s="6">
        <v>0.34699999999999998</v>
      </c>
      <c r="Q33" s="11"/>
      <c r="R33" s="4"/>
      <c r="S33" s="12"/>
    </row>
    <row r="34" spans="1:19">
      <c r="A34" s="50">
        <v>25</v>
      </c>
      <c r="B34" s="11">
        <v>153.72999999999999</v>
      </c>
      <c r="C34" s="4">
        <v>0.752</v>
      </c>
      <c r="D34" s="6">
        <v>0.251</v>
      </c>
      <c r="E34" s="11">
        <v>56.92</v>
      </c>
      <c r="F34" s="4">
        <v>0.44800000000000001</v>
      </c>
      <c r="G34" s="12">
        <v>6.9000000000000006E-2</v>
      </c>
      <c r="H34" s="11"/>
      <c r="I34" s="4"/>
      <c r="J34" s="12"/>
      <c r="K34" s="11"/>
      <c r="L34" s="4"/>
      <c r="M34" s="12"/>
      <c r="N34" s="7">
        <v>2.89</v>
      </c>
      <c r="O34" s="4">
        <v>0.92900000000000005</v>
      </c>
      <c r="P34" s="6">
        <v>0.35699999999999998</v>
      </c>
      <c r="Q34" s="11"/>
      <c r="R34" s="4"/>
      <c r="S34" s="12"/>
    </row>
    <row r="35" spans="1:19">
      <c r="A35" s="50">
        <v>26</v>
      </c>
      <c r="B35" s="11">
        <v>176.78</v>
      </c>
      <c r="C35" s="4">
        <v>0.78400000000000003</v>
      </c>
      <c r="D35" s="6">
        <v>0.27</v>
      </c>
      <c r="E35" s="11">
        <v>58.7</v>
      </c>
      <c r="F35" s="4">
        <v>0.46500000000000002</v>
      </c>
      <c r="G35" s="12">
        <v>7.9000000000000001E-2</v>
      </c>
      <c r="H35" s="11"/>
      <c r="I35" s="4"/>
      <c r="J35" s="12"/>
      <c r="K35" s="11"/>
      <c r="L35" s="4"/>
      <c r="M35" s="12"/>
      <c r="N35" s="7">
        <v>3.83</v>
      </c>
      <c r="O35" s="4">
        <v>0.94599999999999995</v>
      </c>
      <c r="P35" s="6">
        <v>0.36799999999999999</v>
      </c>
      <c r="Q35" s="11"/>
      <c r="R35" s="4"/>
      <c r="S35" s="12"/>
    </row>
    <row r="36" spans="1:19">
      <c r="A36" s="50">
        <v>27</v>
      </c>
      <c r="B36" s="11">
        <v>207.65</v>
      </c>
      <c r="C36" s="4">
        <v>0.81599999999999995</v>
      </c>
      <c r="D36" s="6">
        <v>0.28999999999999998</v>
      </c>
      <c r="E36" s="11">
        <v>60.2</v>
      </c>
      <c r="F36" s="4">
        <v>0.47799999999999998</v>
      </c>
      <c r="G36" s="12">
        <v>8.6999999999999994E-2</v>
      </c>
      <c r="H36" s="11"/>
      <c r="I36" s="4"/>
      <c r="J36" s="12"/>
      <c r="K36" s="11"/>
      <c r="L36" s="4"/>
      <c r="M36" s="12"/>
      <c r="N36" s="7">
        <v>7.23</v>
      </c>
      <c r="O36" s="4">
        <v>0.97099999999999997</v>
      </c>
      <c r="P36" s="6">
        <v>0.38300000000000001</v>
      </c>
      <c r="Q36" s="11"/>
      <c r="R36" s="4"/>
      <c r="S36" s="12"/>
    </row>
    <row r="37" spans="1:19">
      <c r="A37" s="50">
        <v>28</v>
      </c>
      <c r="B37" s="11">
        <v>251.97</v>
      </c>
      <c r="C37" s="4">
        <v>0.84899999999999998</v>
      </c>
      <c r="D37" s="6">
        <v>0.309</v>
      </c>
      <c r="E37" s="11">
        <v>61.71</v>
      </c>
      <c r="F37" s="4">
        <v>0.49099999999999999</v>
      </c>
      <c r="G37" s="12">
        <v>9.5000000000000001E-2</v>
      </c>
      <c r="H37" s="11"/>
      <c r="I37" s="4"/>
      <c r="J37" s="12"/>
      <c r="K37" s="11"/>
      <c r="L37" s="4"/>
      <c r="M37" s="12"/>
      <c r="N37" s="7">
        <v>21.65</v>
      </c>
      <c r="O37" s="4">
        <v>0.99</v>
      </c>
      <c r="P37" s="6">
        <v>0.39400000000000002</v>
      </c>
      <c r="Q37" s="11"/>
      <c r="R37" s="4"/>
      <c r="S37" s="12"/>
    </row>
    <row r="38" spans="1:19" ht="15.75" thickBot="1">
      <c r="A38" s="50">
        <v>29</v>
      </c>
      <c r="B38" s="11">
        <v>314.93</v>
      </c>
      <c r="C38" s="4">
        <v>0.879</v>
      </c>
      <c r="D38" s="6">
        <v>0.32700000000000001</v>
      </c>
      <c r="E38" s="11">
        <v>63.4</v>
      </c>
      <c r="F38" s="4">
        <v>0.504</v>
      </c>
      <c r="G38" s="12">
        <v>0.10299999999999999</v>
      </c>
      <c r="H38" s="11"/>
      <c r="I38" s="4"/>
      <c r="J38" s="12"/>
      <c r="K38" s="11"/>
      <c r="L38" s="4"/>
      <c r="M38" s="12"/>
      <c r="N38" s="53">
        <v>9999999</v>
      </c>
      <c r="O38" s="32">
        <v>0.99</v>
      </c>
      <c r="P38" s="54">
        <v>0.39400000000000002</v>
      </c>
      <c r="Q38" s="11"/>
      <c r="R38" s="4"/>
      <c r="S38" s="12"/>
    </row>
    <row r="39" spans="1:19">
      <c r="A39" s="50">
        <v>30</v>
      </c>
      <c r="B39" s="11">
        <v>413.09</v>
      </c>
      <c r="C39" s="4">
        <v>0.90800000000000003</v>
      </c>
      <c r="D39" s="6">
        <v>0.34499999999999997</v>
      </c>
      <c r="E39" s="11">
        <v>65.290000000000006</v>
      </c>
      <c r="F39" s="4">
        <v>0.51900000000000002</v>
      </c>
      <c r="G39" s="12">
        <v>0.111</v>
      </c>
      <c r="H39" s="11"/>
      <c r="I39" s="4"/>
      <c r="J39" s="12"/>
      <c r="K39" s="11"/>
      <c r="L39" s="4"/>
      <c r="M39" s="12"/>
      <c r="N39" s="43"/>
      <c r="O39" s="48"/>
      <c r="P39" s="49"/>
      <c r="Q39" s="11"/>
      <c r="R39" s="4"/>
      <c r="S39" s="12"/>
    </row>
    <row r="40" spans="1:19">
      <c r="A40" s="50">
        <v>31</v>
      </c>
      <c r="B40" s="11">
        <v>723.84</v>
      </c>
      <c r="C40" s="4">
        <v>0.94699999999999995</v>
      </c>
      <c r="D40" s="6">
        <v>0.36799999999999999</v>
      </c>
      <c r="E40" s="11">
        <v>67.69</v>
      </c>
      <c r="F40" s="4">
        <v>0.53600000000000003</v>
      </c>
      <c r="G40" s="12">
        <v>0.122</v>
      </c>
      <c r="H40" s="11"/>
      <c r="I40" s="4"/>
      <c r="J40" s="12"/>
      <c r="K40" s="11"/>
      <c r="L40" s="4"/>
      <c r="M40" s="12"/>
      <c r="N40" s="11"/>
      <c r="O40" s="4"/>
      <c r="P40" s="12"/>
      <c r="Q40" s="11"/>
      <c r="R40" s="4"/>
      <c r="S40" s="12"/>
    </row>
    <row r="41" spans="1:19">
      <c r="A41" s="50">
        <v>32</v>
      </c>
      <c r="B41" s="11">
        <v>1391.35</v>
      </c>
      <c r="C41" s="4">
        <v>0.97299999999999998</v>
      </c>
      <c r="D41" s="6">
        <v>0.38400000000000001</v>
      </c>
      <c r="E41" s="11">
        <v>70.8</v>
      </c>
      <c r="F41" s="4">
        <v>0.55600000000000005</v>
      </c>
      <c r="G41" s="12">
        <v>0.13400000000000001</v>
      </c>
      <c r="H41" s="11"/>
      <c r="I41" s="4"/>
      <c r="J41" s="12"/>
      <c r="K41" s="11"/>
      <c r="L41" s="4"/>
      <c r="M41" s="12"/>
      <c r="N41" s="11"/>
      <c r="O41" s="4"/>
      <c r="P41" s="12"/>
      <c r="Q41" s="11"/>
      <c r="R41" s="4"/>
      <c r="S41" s="12"/>
    </row>
    <row r="42" spans="1:19" ht="15.75" thickBot="1">
      <c r="A42" s="50">
        <v>33</v>
      </c>
      <c r="B42" s="53">
        <v>9999999</v>
      </c>
      <c r="C42" s="32">
        <v>0.97299999999999998</v>
      </c>
      <c r="D42" s="54">
        <v>0.38400000000000001</v>
      </c>
      <c r="E42" s="11">
        <v>73.91</v>
      </c>
      <c r="F42" s="4">
        <v>0.57499999999999996</v>
      </c>
      <c r="G42" s="12">
        <v>0.14499999999999999</v>
      </c>
      <c r="H42" s="11"/>
      <c r="I42" s="4"/>
      <c r="J42" s="12"/>
      <c r="K42" s="11"/>
      <c r="L42" s="4"/>
      <c r="M42" s="12"/>
      <c r="N42" s="11"/>
      <c r="O42" s="4"/>
      <c r="P42" s="12"/>
      <c r="Q42" s="11"/>
      <c r="R42" s="4"/>
      <c r="S42" s="12"/>
    </row>
    <row r="43" spans="1:19">
      <c r="A43" s="50">
        <v>34</v>
      </c>
      <c r="B43" s="43"/>
      <c r="C43" s="48"/>
      <c r="D43" s="49"/>
      <c r="E43" s="11">
        <v>77.53</v>
      </c>
      <c r="F43" s="4">
        <v>0.59499999999999997</v>
      </c>
      <c r="G43" s="12">
        <v>0.157</v>
      </c>
      <c r="H43" s="11"/>
      <c r="I43" s="4"/>
      <c r="J43" s="12"/>
      <c r="K43" s="11"/>
      <c r="L43" s="4"/>
      <c r="M43" s="12"/>
      <c r="N43" s="11"/>
      <c r="O43" s="4"/>
      <c r="P43" s="12"/>
      <c r="Q43" s="11"/>
      <c r="R43" s="4"/>
      <c r="S43" s="12"/>
    </row>
    <row r="44" spans="1:19">
      <c r="A44" s="50">
        <v>35</v>
      </c>
      <c r="B44" s="11"/>
      <c r="C44" s="4"/>
      <c r="D44" s="12"/>
      <c r="E44" s="11">
        <v>82.02</v>
      </c>
      <c r="F44" s="4">
        <v>0.61699999999999999</v>
      </c>
      <c r="G44" s="12">
        <v>0.17</v>
      </c>
      <c r="H44" s="11"/>
      <c r="I44" s="4"/>
      <c r="J44" s="12"/>
      <c r="K44" s="11"/>
      <c r="L44" s="4"/>
      <c r="M44" s="12"/>
      <c r="N44" s="11"/>
      <c r="O44" s="4"/>
      <c r="P44" s="12"/>
      <c r="Q44" s="11"/>
      <c r="R44" s="4"/>
      <c r="S44" s="12"/>
    </row>
    <row r="45" spans="1:19">
      <c r="A45" s="50">
        <v>36</v>
      </c>
      <c r="B45" s="11"/>
      <c r="C45" s="4"/>
      <c r="D45" s="12"/>
      <c r="E45" s="11">
        <v>87.29</v>
      </c>
      <c r="F45" s="4">
        <v>0.64</v>
      </c>
      <c r="G45" s="12">
        <v>0.184</v>
      </c>
      <c r="H45" s="11"/>
      <c r="I45" s="4"/>
      <c r="J45" s="12"/>
      <c r="K45" s="11"/>
      <c r="L45" s="4"/>
      <c r="M45" s="12"/>
      <c r="N45" s="11"/>
      <c r="O45" s="4"/>
      <c r="P45" s="12"/>
      <c r="Q45" s="11"/>
      <c r="R45" s="4"/>
      <c r="S45" s="12"/>
    </row>
    <row r="46" spans="1:19">
      <c r="A46" s="50">
        <v>37</v>
      </c>
      <c r="B46" s="11"/>
      <c r="C46" s="4"/>
      <c r="D46" s="12"/>
      <c r="E46" s="11">
        <v>92.91</v>
      </c>
      <c r="F46" s="4">
        <v>0.66200000000000003</v>
      </c>
      <c r="G46" s="12">
        <v>0.19700000000000001</v>
      </c>
      <c r="H46" s="11"/>
      <c r="I46" s="4"/>
      <c r="J46" s="12"/>
      <c r="K46" s="11"/>
      <c r="L46" s="4"/>
      <c r="M46" s="12"/>
      <c r="N46" s="11"/>
      <c r="O46" s="4"/>
      <c r="P46" s="12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101.82</v>
      </c>
      <c r="F47" s="4">
        <v>0.69099999999999995</v>
      </c>
      <c r="G47" s="12">
        <v>0.215</v>
      </c>
      <c r="H47" s="11"/>
      <c r="I47" s="4"/>
      <c r="J47" s="12"/>
      <c r="K47" s="11"/>
      <c r="L47" s="4"/>
      <c r="M47" s="12"/>
      <c r="N47" s="11"/>
      <c r="O47" s="4"/>
      <c r="P47" s="12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113.85</v>
      </c>
      <c r="F48" s="4">
        <v>0.72399999999999998</v>
      </c>
      <c r="G48" s="12">
        <v>0.23400000000000001</v>
      </c>
      <c r="H48" s="11"/>
      <c r="I48" s="4"/>
      <c r="J48" s="12"/>
      <c r="K48" s="11"/>
      <c r="L48" s="4"/>
      <c r="M48" s="12"/>
      <c r="N48" s="11"/>
      <c r="O48" s="4"/>
      <c r="P48" s="12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132.97</v>
      </c>
      <c r="F49" s="4">
        <v>0.76400000000000001</v>
      </c>
      <c r="G49" s="12">
        <v>0.25800000000000001</v>
      </c>
      <c r="H49" s="11"/>
      <c r="I49" s="4"/>
      <c r="J49" s="12"/>
      <c r="K49" s="11"/>
      <c r="L49" s="4"/>
      <c r="M49" s="12"/>
      <c r="N49" s="11"/>
      <c r="O49" s="4"/>
      <c r="P49" s="12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172.75</v>
      </c>
      <c r="F50" s="4">
        <v>0.81799999999999995</v>
      </c>
      <c r="G50" s="12">
        <v>0.29099999999999998</v>
      </c>
      <c r="H50" s="11"/>
      <c r="I50" s="4"/>
      <c r="J50" s="12"/>
      <c r="K50" s="11"/>
      <c r="L50" s="4"/>
      <c r="M50" s="12"/>
      <c r="N50" s="11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321.39999999999998</v>
      </c>
      <c r="F51" s="4">
        <v>0.90200000000000002</v>
      </c>
      <c r="G51" s="12">
        <v>0.34100000000000003</v>
      </c>
      <c r="H51" s="11"/>
      <c r="I51" s="4"/>
      <c r="J51" s="12"/>
      <c r="K51" s="11"/>
      <c r="L51" s="4"/>
      <c r="M51" s="12"/>
      <c r="N51" s="11"/>
      <c r="O51" s="4"/>
      <c r="P51" s="12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461.2</v>
      </c>
      <c r="F52" s="4">
        <v>0.93200000000000005</v>
      </c>
      <c r="G52" s="12">
        <v>0.35899999999999999</v>
      </c>
      <c r="H52" s="11"/>
      <c r="I52" s="4"/>
      <c r="J52" s="12"/>
      <c r="K52" s="11"/>
      <c r="L52" s="4"/>
      <c r="M52" s="12"/>
      <c r="N52" s="11"/>
      <c r="O52" s="4"/>
      <c r="P52" s="12"/>
      <c r="Q52" s="11"/>
      <c r="R52" s="4"/>
      <c r="S52" s="12"/>
    </row>
    <row r="53" spans="1:19" ht="15.75" thickBot="1">
      <c r="A53" s="50">
        <v>44</v>
      </c>
      <c r="B53" s="11"/>
      <c r="C53" s="4"/>
      <c r="D53" s="12"/>
      <c r="E53" s="53">
        <v>9999999</v>
      </c>
      <c r="F53" s="32">
        <v>0.93200000000000005</v>
      </c>
      <c r="G53" s="33">
        <v>0.35899999999999999</v>
      </c>
      <c r="H53" s="11"/>
      <c r="I53" s="4"/>
      <c r="J53" s="12"/>
      <c r="K53" s="11"/>
      <c r="L53" s="4"/>
      <c r="M53" s="12"/>
      <c r="N53" s="11"/>
      <c r="O53" s="4"/>
      <c r="P53" s="12"/>
      <c r="Q53" s="11"/>
      <c r="R53" s="4"/>
      <c r="S53" s="12"/>
    </row>
    <row r="54" spans="1:19">
      <c r="A54" s="50">
        <v>45</v>
      </c>
      <c r="B54" s="11"/>
      <c r="C54" s="4"/>
      <c r="D54" s="12"/>
      <c r="E54" s="43"/>
      <c r="F54" s="48"/>
      <c r="G54" s="49"/>
      <c r="H54" s="11"/>
      <c r="I54" s="4"/>
      <c r="J54" s="12"/>
      <c r="K54" s="11"/>
      <c r="L54" s="4"/>
      <c r="M54" s="12"/>
      <c r="N54" s="11"/>
      <c r="O54" s="4"/>
      <c r="P54" s="12"/>
      <c r="Q54" s="11"/>
      <c r="R54" s="4"/>
      <c r="S54" s="12"/>
    </row>
    <row r="55" spans="1:19">
      <c r="A55" s="50">
        <v>46</v>
      </c>
      <c r="B55" s="11"/>
      <c r="C55" s="4"/>
      <c r="D55" s="12"/>
      <c r="E55" s="11"/>
      <c r="F55" s="4"/>
      <c r="G55" s="12"/>
      <c r="H55" s="11"/>
      <c r="I55" s="4"/>
      <c r="J55" s="12"/>
      <c r="K55" s="11"/>
      <c r="L55" s="4"/>
      <c r="M55" s="12"/>
      <c r="N55" s="11"/>
      <c r="O55" s="4"/>
      <c r="P55" s="12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11"/>
      <c r="I56" s="4"/>
      <c r="J56" s="12"/>
      <c r="K56" s="11"/>
      <c r="L56" s="4"/>
      <c r="M56" s="12"/>
      <c r="N56" s="11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11"/>
      <c r="I57" s="4"/>
      <c r="J57" s="12"/>
      <c r="K57" s="11"/>
      <c r="L57" s="4"/>
      <c r="M57" s="12"/>
      <c r="N57" s="11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11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16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38.159999999999997</v>
      </c>
      <c r="C61" s="37"/>
      <c r="D61" s="38"/>
      <c r="E61" s="16">
        <v>31.42</v>
      </c>
      <c r="F61" s="37"/>
      <c r="G61" s="38"/>
      <c r="H61" s="16">
        <v>2.02</v>
      </c>
      <c r="I61" s="37"/>
      <c r="J61" s="38"/>
      <c r="K61" s="16">
        <v>4.1399999999999997</v>
      </c>
      <c r="L61" s="37"/>
      <c r="M61" s="38"/>
      <c r="N61" s="16">
        <v>0.21</v>
      </c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25" activePane="bottomLeft" state="frozen"/>
      <selection pane="bottomLeft" activeCell="J49" sqref="J49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35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3.7</v>
      </c>
      <c r="C10" s="4">
        <v>0</v>
      </c>
      <c r="D10" s="6">
        <v>0</v>
      </c>
      <c r="E10" s="11"/>
      <c r="F10" s="4"/>
      <c r="G10" s="12"/>
      <c r="H10" s="7"/>
      <c r="I10" s="4"/>
      <c r="J10" s="6"/>
      <c r="K10" s="11">
        <v>0.82499999999999996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3.9</v>
      </c>
      <c r="C11" s="4">
        <v>3.9E-2</v>
      </c>
      <c r="D11" s="6">
        <v>0</v>
      </c>
      <c r="E11" s="11"/>
      <c r="F11" s="4"/>
      <c r="G11" s="12"/>
      <c r="H11" s="7"/>
      <c r="I11" s="4"/>
      <c r="J11" s="6"/>
      <c r="K11" s="11">
        <v>0.96199999999999997</v>
      </c>
      <c r="L11" s="4">
        <v>9.5000000000000001E-2</v>
      </c>
      <c r="M11" s="12">
        <v>0.01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4</v>
      </c>
      <c r="C12" s="4">
        <v>6.9000000000000006E-2</v>
      </c>
      <c r="D12" s="6">
        <v>0</v>
      </c>
      <c r="E12" s="11"/>
      <c r="F12" s="4"/>
      <c r="G12" s="12"/>
      <c r="H12" s="7"/>
      <c r="I12" s="4"/>
      <c r="J12" s="6"/>
      <c r="K12" s="11">
        <v>1.0589999999999999</v>
      </c>
      <c r="L12" s="4">
        <v>0.17899999999999999</v>
      </c>
      <c r="M12" s="12">
        <v>1.7999999999999999E-2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4.2</v>
      </c>
      <c r="C13" s="4">
        <v>0.11899999999999999</v>
      </c>
      <c r="D13" s="6">
        <v>1.2E-2</v>
      </c>
      <c r="E13" s="11"/>
      <c r="F13" s="4"/>
      <c r="G13" s="12"/>
      <c r="H13" s="7"/>
      <c r="I13" s="4"/>
      <c r="J13" s="6"/>
      <c r="K13" s="11">
        <v>1.1599999999999999</v>
      </c>
      <c r="L13" s="4">
        <v>0.25</v>
      </c>
      <c r="M13" s="12">
        <v>2.5000000000000001E-2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4.4000000000000004</v>
      </c>
      <c r="C14" s="4">
        <v>0.14899999999999999</v>
      </c>
      <c r="D14" s="6">
        <v>1.4999999999999999E-2</v>
      </c>
      <c r="E14" s="11"/>
      <c r="F14" s="4"/>
      <c r="G14" s="12"/>
      <c r="H14" s="7"/>
      <c r="I14" s="4"/>
      <c r="J14" s="6"/>
      <c r="K14" s="11">
        <v>1.423</v>
      </c>
      <c r="L14" s="4">
        <v>0.38900000000000001</v>
      </c>
      <c r="M14" s="12">
        <v>3.9E-2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4.5</v>
      </c>
      <c r="C15" s="4">
        <v>0.17799999999999999</v>
      </c>
      <c r="D15" s="6">
        <v>1.7999999999999999E-2</v>
      </c>
      <c r="E15" s="11"/>
      <c r="F15" s="4"/>
      <c r="G15" s="12"/>
      <c r="H15" s="7"/>
      <c r="I15" s="4"/>
      <c r="J15" s="6"/>
      <c r="K15" s="11">
        <v>1.675</v>
      </c>
      <c r="L15" s="4">
        <v>0.48099999999999998</v>
      </c>
      <c r="M15" s="12">
        <v>8.7999999999999995E-2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4.7</v>
      </c>
      <c r="C16" s="4">
        <v>0.20399999999999999</v>
      </c>
      <c r="D16" s="6">
        <v>0.02</v>
      </c>
      <c r="E16" s="11"/>
      <c r="F16" s="4"/>
      <c r="G16" s="12"/>
      <c r="H16" s="7"/>
      <c r="I16" s="4"/>
      <c r="J16" s="6"/>
      <c r="K16" s="11">
        <v>2</v>
      </c>
      <c r="L16" s="4">
        <v>0.56499999999999995</v>
      </c>
      <c r="M16" s="12">
        <v>0.13900000000000001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4.9000000000000004</v>
      </c>
      <c r="C17" s="4">
        <v>0.23300000000000001</v>
      </c>
      <c r="D17" s="6">
        <v>2.3E-2</v>
      </c>
      <c r="E17" s="11"/>
      <c r="F17" s="4"/>
      <c r="G17" s="12"/>
      <c r="H17" s="7"/>
      <c r="I17" s="4"/>
      <c r="J17" s="6"/>
      <c r="K17" s="11">
        <v>2.0329999999999999</v>
      </c>
      <c r="L17" s="4">
        <v>0.57199999999999995</v>
      </c>
      <c r="M17" s="12">
        <v>0.14299999999999999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5</v>
      </c>
      <c r="C18" s="4">
        <v>0.26</v>
      </c>
      <c r="D18" s="6">
        <v>2.5999999999999999E-2</v>
      </c>
      <c r="E18" s="11"/>
      <c r="F18" s="4"/>
      <c r="G18" s="12"/>
      <c r="H18" s="7"/>
      <c r="I18" s="4"/>
      <c r="J18" s="6"/>
      <c r="K18" s="11">
        <v>2.1640000000000001</v>
      </c>
      <c r="L18" s="4">
        <v>0.59799999999999998</v>
      </c>
      <c r="M18" s="12">
        <v>0.159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5.0999999999999996</v>
      </c>
      <c r="C19" s="4">
        <v>0.27200000000000002</v>
      </c>
      <c r="D19" s="6">
        <v>2.7E-2</v>
      </c>
      <c r="E19" s="11"/>
      <c r="F19" s="4"/>
      <c r="G19" s="12"/>
      <c r="H19" s="7"/>
      <c r="I19" s="4"/>
      <c r="J19" s="6"/>
      <c r="K19" s="11">
        <v>2.35</v>
      </c>
      <c r="L19" s="4">
        <v>0.63</v>
      </c>
      <c r="M19" s="12">
        <v>0.17799999999999999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5.3</v>
      </c>
      <c r="C20" s="4">
        <v>0.29599999999999999</v>
      </c>
      <c r="D20" s="6">
        <v>0.03</v>
      </c>
      <c r="E20" s="11"/>
      <c r="F20" s="4"/>
      <c r="G20" s="12"/>
      <c r="H20" s="7"/>
      <c r="I20" s="4"/>
      <c r="J20" s="6"/>
      <c r="K20" s="11">
        <v>2.5</v>
      </c>
      <c r="L20" s="4">
        <v>0.65200000000000002</v>
      </c>
      <c r="M20" s="12">
        <v>0.191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5.4</v>
      </c>
      <c r="C21" s="4">
        <v>0.308</v>
      </c>
      <c r="D21" s="6">
        <v>3.1E-2</v>
      </c>
      <c r="E21" s="11"/>
      <c r="F21" s="4"/>
      <c r="G21" s="12"/>
      <c r="H21" s="7"/>
      <c r="I21" s="4"/>
      <c r="J21" s="6"/>
      <c r="K21" s="11">
        <v>2.8759999999999999</v>
      </c>
      <c r="L21" s="4">
        <v>0.69699999999999995</v>
      </c>
      <c r="M21" s="12">
        <v>0.218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5.5</v>
      </c>
      <c r="C22" s="4">
        <v>0.318</v>
      </c>
      <c r="D22" s="6">
        <v>3.2000000000000001E-2</v>
      </c>
      <c r="E22" s="11"/>
      <c r="F22" s="4"/>
      <c r="G22" s="12"/>
      <c r="H22" s="7"/>
      <c r="I22" s="4"/>
      <c r="J22" s="6"/>
      <c r="K22" s="11">
        <v>3.23</v>
      </c>
      <c r="L22" s="4">
        <v>0.73099999999999998</v>
      </c>
      <c r="M22" s="12">
        <v>0.23799999999999999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5.6</v>
      </c>
      <c r="C23" s="4">
        <v>0.33400000000000002</v>
      </c>
      <c r="D23" s="6">
        <v>3.3000000000000002E-2</v>
      </c>
      <c r="E23" s="11"/>
      <c r="F23" s="4"/>
      <c r="G23" s="12"/>
      <c r="H23" s="7"/>
      <c r="I23" s="4"/>
      <c r="J23" s="6"/>
      <c r="K23" s="11">
        <v>3.3130000000000002</v>
      </c>
      <c r="L23" s="4">
        <v>0.73699999999999999</v>
      </c>
      <c r="M23" s="12">
        <v>0.24199999999999999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5.8</v>
      </c>
      <c r="C24" s="4">
        <v>0.35499999999999998</v>
      </c>
      <c r="D24" s="6">
        <v>3.5000000000000003E-2</v>
      </c>
      <c r="E24" s="11"/>
      <c r="F24" s="4"/>
      <c r="G24" s="12"/>
      <c r="H24" s="7"/>
      <c r="I24" s="4"/>
      <c r="J24" s="6"/>
      <c r="K24" s="11">
        <v>3.6640000000000001</v>
      </c>
      <c r="L24" s="4">
        <v>0.76300000000000001</v>
      </c>
      <c r="M24" s="12">
        <v>0.25800000000000001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5.9</v>
      </c>
      <c r="C25" s="4">
        <v>0.36799999999999999</v>
      </c>
      <c r="D25" s="6">
        <v>3.6999999999999998E-2</v>
      </c>
      <c r="E25" s="11"/>
      <c r="F25" s="4"/>
      <c r="G25" s="12"/>
      <c r="H25" s="7"/>
      <c r="I25" s="4"/>
      <c r="J25" s="6"/>
      <c r="K25" s="11">
        <v>3.7570000000000001</v>
      </c>
      <c r="L25" s="4">
        <v>0.76800000000000002</v>
      </c>
      <c r="M25" s="12">
        <v>0.26100000000000001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6.1</v>
      </c>
      <c r="C26" s="4">
        <v>0.39300000000000002</v>
      </c>
      <c r="D26" s="6">
        <v>3.9E-2</v>
      </c>
      <c r="E26" s="11"/>
      <c r="F26" s="4"/>
      <c r="G26" s="12"/>
      <c r="H26" s="7"/>
      <c r="I26" s="4"/>
      <c r="J26" s="6"/>
      <c r="K26" s="11">
        <v>3.9289999999999998</v>
      </c>
      <c r="L26" s="4">
        <v>0.77900000000000003</v>
      </c>
      <c r="M26" s="12">
        <v>0.26700000000000002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6.3</v>
      </c>
      <c r="C27" s="4">
        <v>0.41199999999999998</v>
      </c>
      <c r="D27" s="6">
        <v>4.7E-2</v>
      </c>
      <c r="E27" s="11"/>
      <c r="F27" s="4"/>
      <c r="G27" s="12"/>
      <c r="H27" s="7"/>
      <c r="I27" s="4"/>
      <c r="J27" s="6"/>
      <c r="K27" s="11">
        <v>4.0999999999999996</v>
      </c>
      <c r="L27" s="4">
        <v>0.78800000000000003</v>
      </c>
      <c r="M27" s="12">
        <v>0.27300000000000002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6.6</v>
      </c>
      <c r="C28" s="4">
        <v>0.435</v>
      </c>
      <c r="D28" s="6">
        <v>6.0999999999999999E-2</v>
      </c>
      <c r="E28" s="11"/>
      <c r="F28" s="4"/>
      <c r="G28" s="12"/>
      <c r="H28" s="7"/>
      <c r="I28" s="4"/>
      <c r="J28" s="6"/>
      <c r="K28" s="11">
        <v>4.8630000000000004</v>
      </c>
      <c r="L28" s="4">
        <v>0.82099999999999995</v>
      </c>
      <c r="M28" s="12">
        <v>0.29299999999999998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6.9</v>
      </c>
      <c r="C29" s="4">
        <v>0.46100000000000002</v>
      </c>
      <c r="D29" s="6">
        <v>7.5999999999999998E-2</v>
      </c>
      <c r="E29" s="11"/>
      <c r="F29" s="4"/>
      <c r="G29" s="12"/>
      <c r="H29" s="7"/>
      <c r="I29" s="4"/>
      <c r="J29" s="6"/>
      <c r="K29" s="11">
        <v>6.4539999999999997</v>
      </c>
      <c r="L29" s="4">
        <v>0.86499999999999999</v>
      </c>
      <c r="M29" s="12">
        <v>0.31900000000000001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7.2</v>
      </c>
      <c r="C30" s="4">
        <v>0.48299999999999998</v>
      </c>
      <c r="D30" s="6">
        <v>0.09</v>
      </c>
      <c r="E30" s="11"/>
      <c r="F30" s="4"/>
      <c r="G30" s="12"/>
      <c r="H30" s="7"/>
      <c r="I30" s="4"/>
      <c r="J30" s="6"/>
      <c r="K30" s="11">
        <v>8.3070000000000004</v>
      </c>
      <c r="L30" s="4">
        <v>0.89500000000000002</v>
      </c>
      <c r="M30" s="12">
        <v>0.33700000000000002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7.9</v>
      </c>
      <c r="C31" s="4">
        <v>0.52700000000000002</v>
      </c>
      <c r="D31" s="6">
        <v>0.11600000000000001</v>
      </c>
      <c r="E31" s="11"/>
      <c r="F31" s="4"/>
      <c r="G31" s="12"/>
      <c r="H31" s="7"/>
      <c r="I31" s="4"/>
      <c r="J31" s="6"/>
      <c r="K31" s="11">
        <v>10.5</v>
      </c>
      <c r="L31" s="4">
        <v>0.91700000000000004</v>
      </c>
      <c r="M31" s="12">
        <v>0.35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8.1</v>
      </c>
      <c r="C32" s="4">
        <v>0.54100000000000004</v>
      </c>
      <c r="D32" s="6">
        <v>0.125</v>
      </c>
      <c r="E32" s="11"/>
      <c r="F32" s="4"/>
      <c r="G32" s="12"/>
      <c r="H32" s="7"/>
      <c r="I32" s="4"/>
      <c r="J32" s="6"/>
      <c r="K32" s="11">
        <v>12.8</v>
      </c>
      <c r="L32" s="4">
        <v>0.93200000000000005</v>
      </c>
      <c r="M32" s="12">
        <v>0.35899999999999999</v>
      </c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8.5</v>
      </c>
      <c r="C33" s="4">
        <v>0.56200000000000006</v>
      </c>
      <c r="D33" s="6">
        <v>0.13700000000000001</v>
      </c>
      <c r="E33" s="11"/>
      <c r="F33" s="4"/>
      <c r="G33" s="12"/>
      <c r="H33" s="7"/>
      <c r="I33" s="4"/>
      <c r="J33" s="6"/>
      <c r="K33" s="11">
        <v>14.972</v>
      </c>
      <c r="L33" s="4">
        <v>0.94199999999999995</v>
      </c>
      <c r="M33" s="12">
        <v>0.36499999999999999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8.8000000000000007</v>
      </c>
      <c r="C34" s="4">
        <v>0.57499999999999996</v>
      </c>
      <c r="D34" s="6">
        <v>0.14499999999999999</v>
      </c>
      <c r="E34" s="11"/>
      <c r="F34" s="4"/>
      <c r="G34" s="12"/>
      <c r="H34" s="7"/>
      <c r="I34" s="4"/>
      <c r="J34" s="6"/>
      <c r="K34" s="11">
        <v>21.065000000000001</v>
      </c>
      <c r="L34" s="4">
        <v>0.95899999999999996</v>
      </c>
      <c r="M34" s="12">
        <v>0.375</v>
      </c>
      <c r="N34" s="7"/>
      <c r="O34" s="4"/>
      <c r="P34" s="6"/>
      <c r="Q34" s="11"/>
      <c r="R34" s="4"/>
      <c r="S34" s="12"/>
    </row>
    <row r="35" spans="1:19" ht="15.75" thickBot="1">
      <c r="A35" s="50">
        <v>26</v>
      </c>
      <c r="B35" s="11">
        <v>9.1999999999999993</v>
      </c>
      <c r="C35" s="4">
        <v>0.59399999999999997</v>
      </c>
      <c r="D35" s="6">
        <v>0.156</v>
      </c>
      <c r="E35" s="11"/>
      <c r="F35" s="4"/>
      <c r="G35" s="12"/>
      <c r="H35" s="7"/>
      <c r="I35" s="4"/>
      <c r="J35" s="6"/>
      <c r="K35" s="53">
        <v>9999999</v>
      </c>
      <c r="L35" s="32">
        <v>0.95899999999999996</v>
      </c>
      <c r="M35" s="33">
        <v>0.375</v>
      </c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9.9</v>
      </c>
      <c r="C36" s="4">
        <v>0.622</v>
      </c>
      <c r="D36" s="6">
        <v>0.17299999999999999</v>
      </c>
      <c r="E36" s="11"/>
      <c r="F36" s="4"/>
      <c r="G36" s="12"/>
      <c r="H36" s="7"/>
      <c r="I36" s="4"/>
      <c r="J36" s="6"/>
      <c r="K36" s="43"/>
      <c r="L36" s="48"/>
      <c r="M36" s="49"/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10.7</v>
      </c>
      <c r="C37" s="4">
        <v>0.65100000000000002</v>
      </c>
      <c r="D37" s="6">
        <v>0.19</v>
      </c>
      <c r="E37" s="11"/>
      <c r="F37" s="4"/>
      <c r="G37" s="12"/>
      <c r="H37" s="7"/>
      <c r="I37" s="4"/>
      <c r="J37" s="6"/>
      <c r="K37" s="11"/>
      <c r="L37" s="4"/>
      <c r="M37" s="12"/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11.2</v>
      </c>
      <c r="C38" s="4">
        <v>0.66500000000000004</v>
      </c>
      <c r="D38" s="6">
        <v>0.19900000000000001</v>
      </c>
      <c r="E38" s="11"/>
      <c r="F38" s="4"/>
      <c r="G38" s="12"/>
      <c r="H38" s="7"/>
      <c r="I38" s="4"/>
      <c r="J38" s="6"/>
      <c r="K38" s="11"/>
      <c r="L38" s="4"/>
      <c r="M38" s="12"/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12.3</v>
      </c>
      <c r="C39" s="4">
        <v>0.69599999999999995</v>
      </c>
      <c r="D39" s="6">
        <v>0.218</v>
      </c>
      <c r="E39" s="11"/>
      <c r="F39" s="4"/>
      <c r="G39" s="12"/>
      <c r="H39" s="7"/>
      <c r="I39" s="4"/>
      <c r="J39" s="6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11">
        <v>13</v>
      </c>
      <c r="C40" s="4">
        <v>0.71399999999999997</v>
      </c>
      <c r="D40" s="6">
        <v>0.22800000000000001</v>
      </c>
      <c r="E40" s="11"/>
      <c r="F40" s="4"/>
      <c r="G40" s="12"/>
      <c r="H40" s="7"/>
      <c r="I40" s="4"/>
      <c r="J40" s="6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14.9</v>
      </c>
      <c r="C41" s="4">
        <v>0.75</v>
      </c>
      <c r="D41" s="6">
        <v>0.25</v>
      </c>
      <c r="E41" s="11"/>
      <c r="F41" s="4"/>
      <c r="G41" s="12"/>
      <c r="H41" s="7"/>
      <c r="I41" s="4"/>
      <c r="J41" s="6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17.5</v>
      </c>
      <c r="C42" s="4">
        <v>0.78700000000000003</v>
      </c>
      <c r="D42" s="6">
        <v>0.27200000000000002</v>
      </c>
      <c r="E42" s="11"/>
      <c r="F42" s="4"/>
      <c r="G42" s="12"/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>
        <v>27.2</v>
      </c>
      <c r="C43" s="4">
        <v>0.86299999999999999</v>
      </c>
      <c r="D43" s="6">
        <v>0.318</v>
      </c>
      <c r="E43" s="11"/>
      <c r="F43" s="4"/>
      <c r="G43" s="12"/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>
        <v>54.2</v>
      </c>
      <c r="C44" s="4">
        <v>0.93100000000000005</v>
      </c>
      <c r="D44" s="6">
        <v>0.35899999999999999</v>
      </c>
      <c r="E44" s="11"/>
      <c r="F44" s="4"/>
      <c r="G44" s="12"/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11">
        <v>65.8</v>
      </c>
      <c r="C45" s="4">
        <v>0.94299999999999995</v>
      </c>
      <c r="D45" s="6">
        <v>0.36599999999999999</v>
      </c>
      <c r="E45" s="11"/>
      <c r="F45" s="4"/>
      <c r="G45" s="12"/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>
        <v>81.400000000000006</v>
      </c>
      <c r="C46" s="4">
        <v>0.95399999999999996</v>
      </c>
      <c r="D46" s="6">
        <v>0.372</v>
      </c>
      <c r="E46" s="11"/>
      <c r="F46" s="4"/>
      <c r="G46" s="12"/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 ht="15.75" thickBot="1">
      <c r="A47" s="50">
        <v>38</v>
      </c>
      <c r="B47" s="53">
        <v>9999999</v>
      </c>
      <c r="C47" s="32">
        <v>0.95399999999999996</v>
      </c>
      <c r="D47" s="54">
        <v>0.372</v>
      </c>
      <c r="E47" s="11"/>
      <c r="F47" s="4"/>
      <c r="G47" s="12"/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43"/>
      <c r="C48" s="48"/>
      <c r="D48" s="49"/>
      <c r="E48" s="11"/>
      <c r="F48" s="4"/>
      <c r="G48" s="12"/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/>
      <c r="F49" s="4"/>
      <c r="G49" s="12"/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/>
      <c r="F50" s="4"/>
      <c r="G50" s="12"/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/>
      <c r="F51" s="4"/>
      <c r="G51" s="12"/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/>
      <c r="F52" s="4"/>
      <c r="G52" s="12"/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>
      <c r="A53" s="50">
        <v>44</v>
      </c>
      <c r="B53" s="11"/>
      <c r="C53" s="4"/>
      <c r="D53" s="12"/>
      <c r="E53" s="11"/>
      <c r="F53" s="4"/>
      <c r="G53" s="12"/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11"/>
      <c r="C54" s="4"/>
      <c r="D54" s="12"/>
      <c r="E54" s="11"/>
      <c r="F54" s="4"/>
      <c r="G54" s="12"/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11"/>
      <c r="F55" s="4"/>
      <c r="G55" s="12"/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3.73</v>
      </c>
      <c r="C61" s="37"/>
      <c r="D61" s="38"/>
      <c r="E61" s="16"/>
      <c r="F61" s="37"/>
      <c r="G61" s="38"/>
      <c r="H61" s="16"/>
      <c r="I61" s="37"/>
      <c r="J61" s="38"/>
      <c r="K61" s="16">
        <v>0.87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43" activePane="bottomLeft" state="frozen"/>
      <selection pane="bottomLeft" activeCell="A4" sqref="A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36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24.6</v>
      </c>
      <c r="C10" s="4">
        <v>0</v>
      </c>
      <c r="D10" s="6">
        <v>0</v>
      </c>
      <c r="E10" s="11">
        <v>34</v>
      </c>
      <c r="F10" s="4">
        <v>0</v>
      </c>
      <c r="G10" s="12">
        <v>0</v>
      </c>
      <c r="H10" s="7"/>
      <c r="I10" s="4"/>
      <c r="J10" s="6"/>
      <c r="K10" s="11">
        <v>1.22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26.6</v>
      </c>
      <c r="C11" s="4">
        <v>5.8000000000000003E-2</v>
      </c>
      <c r="D11" s="6">
        <v>0</v>
      </c>
      <c r="E11" s="11">
        <v>37</v>
      </c>
      <c r="F11" s="4">
        <v>3.6999999999999998E-2</v>
      </c>
      <c r="G11" s="12">
        <v>0</v>
      </c>
      <c r="H11" s="7"/>
      <c r="I11" s="4"/>
      <c r="J11" s="6"/>
      <c r="K11" s="11">
        <v>1.46</v>
      </c>
      <c r="L11" s="4">
        <v>0.10199999999999999</v>
      </c>
      <c r="M11" s="12">
        <v>0.01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28.8</v>
      </c>
      <c r="C12" s="4">
        <v>0.128</v>
      </c>
      <c r="D12" s="6">
        <v>1.2999999999999999E-2</v>
      </c>
      <c r="E12" s="11">
        <v>40</v>
      </c>
      <c r="F12" s="4">
        <v>0.109</v>
      </c>
      <c r="G12" s="12">
        <v>1.0999999999999999E-2</v>
      </c>
      <c r="H12" s="7"/>
      <c r="I12" s="4"/>
      <c r="J12" s="6"/>
      <c r="K12" s="11">
        <v>1.75</v>
      </c>
      <c r="L12" s="4">
        <v>0.251</v>
      </c>
      <c r="M12" s="12">
        <v>2.5000000000000001E-2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32</v>
      </c>
      <c r="C13" s="4">
        <v>0.216</v>
      </c>
      <c r="D13" s="6">
        <v>2.1999999999999999E-2</v>
      </c>
      <c r="E13" s="11">
        <v>41.4</v>
      </c>
      <c r="F13" s="4">
        <v>0.13800000000000001</v>
      </c>
      <c r="G13" s="12">
        <v>1.4E-2</v>
      </c>
      <c r="H13" s="7"/>
      <c r="I13" s="4"/>
      <c r="J13" s="6"/>
      <c r="K13" s="11">
        <v>2.2200000000000002</v>
      </c>
      <c r="L13" s="4">
        <v>0.41</v>
      </c>
      <c r="M13" s="12">
        <v>4.5999999999999999E-2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35.6</v>
      </c>
      <c r="C14" s="4">
        <v>0.29599999999999999</v>
      </c>
      <c r="D14" s="6">
        <v>0.03</v>
      </c>
      <c r="E14" s="11">
        <v>43.8</v>
      </c>
      <c r="F14" s="4">
        <v>0.186</v>
      </c>
      <c r="G14" s="12">
        <v>1.9E-2</v>
      </c>
      <c r="H14" s="7"/>
      <c r="I14" s="4"/>
      <c r="J14" s="6"/>
      <c r="K14" s="11">
        <v>2.48</v>
      </c>
      <c r="L14" s="4">
        <v>0.47199999999999998</v>
      </c>
      <c r="M14" s="12">
        <v>8.3000000000000004E-2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37.1</v>
      </c>
      <c r="C15" s="4">
        <v>0.32400000000000001</v>
      </c>
      <c r="D15" s="6">
        <v>3.2000000000000001E-2</v>
      </c>
      <c r="E15" s="11">
        <v>44.8</v>
      </c>
      <c r="F15" s="4">
        <v>0.20399999999999999</v>
      </c>
      <c r="G15" s="12">
        <v>0.02</v>
      </c>
      <c r="H15" s="7"/>
      <c r="I15" s="4"/>
      <c r="J15" s="6"/>
      <c r="K15" s="11">
        <v>2.78</v>
      </c>
      <c r="L15" s="4">
        <v>0.52900000000000003</v>
      </c>
      <c r="M15" s="12">
        <v>0.11700000000000001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39</v>
      </c>
      <c r="C16" s="4">
        <v>0.35599999999999998</v>
      </c>
      <c r="D16" s="6">
        <v>3.5999999999999997E-2</v>
      </c>
      <c r="E16" s="11">
        <v>45.9</v>
      </c>
      <c r="F16" s="4">
        <v>0.223</v>
      </c>
      <c r="G16" s="12">
        <v>2.1999999999999999E-2</v>
      </c>
      <c r="H16" s="7"/>
      <c r="I16" s="4"/>
      <c r="J16" s="6"/>
      <c r="K16" s="11">
        <v>2.97</v>
      </c>
      <c r="L16" s="4">
        <v>0.55900000000000005</v>
      </c>
      <c r="M16" s="12">
        <v>0.13500000000000001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42.2</v>
      </c>
      <c r="C17" s="4">
        <v>0.40600000000000003</v>
      </c>
      <c r="D17" s="6">
        <v>4.2999999999999997E-2</v>
      </c>
      <c r="E17" s="11">
        <v>46.7</v>
      </c>
      <c r="F17" s="4">
        <v>0.23699999999999999</v>
      </c>
      <c r="G17" s="12">
        <v>2.4E-2</v>
      </c>
      <c r="H17" s="7"/>
      <c r="I17" s="4"/>
      <c r="J17" s="6"/>
      <c r="K17" s="11">
        <v>3.19</v>
      </c>
      <c r="L17" s="4">
        <v>0.58899999999999997</v>
      </c>
      <c r="M17" s="12">
        <v>0.154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43.5</v>
      </c>
      <c r="C18" s="4">
        <v>0.42399999999999999</v>
      </c>
      <c r="D18" s="6">
        <v>5.3999999999999999E-2</v>
      </c>
      <c r="E18" s="11">
        <v>47.3</v>
      </c>
      <c r="F18" s="4">
        <v>0.246</v>
      </c>
      <c r="G18" s="12">
        <v>2.5000000000000001E-2</v>
      </c>
      <c r="H18" s="7"/>
      <c r="I18" s="4"/>
      <c r="J18" s="6"/>
      <c r="K18" s="11">
        <v>3.52</v>
      </c>
      <c r="L18" s="4">
        <v>0.628</v>
      </c>
      <c r="M18" s="12">
        <v>0.17699999999999999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45.7</v>
      </c>
      <c r="C19" s="4">
        <v>0.45100000000000001</v>
      </c>
      <c r="D19" s="6">
        <v>7.0999999999999994E-2</v>
      </c>
      <c r="E19" s="11">
        <v>48.1</v>
      </c>
      <c r="F19" s="4">
        <v>0.25900000000000001</v>
      </c>
      <c r="G19" s="12">
        <v>2.5999999999999999E-2</v>
      </c>
      <c r="H19" s="7"/>
      <c r="I19" s="4"/>
      <c r="J19" s="6"/>
      <c r="K19" s="11">
        <v>3.91</v>
      </c>
      <c r="L19" s="4">
        <v>0.66500000000000004</v>
      </c>
      <c r="M19" s="12">
        <v>0.19900000000000001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47.6</v>
      </c>
      <c r="C20" s="4">
        <v>0.47299999999999998</v>
      </c>
      <c r="D20" s="6">
        <v>8.4000000000000005E-2</v>
      </c>
      <c r="E20" s="11">
        <v>49.4</v>
      </c>
      <c r="F20" s="4">
        <v>0.27800000000000002</v>
      </c>
      <c r="G20" s="12">
        <v>2.8000000000000001E-2</v>
      </c>
      <c r="H20" s="7"/>
      <c r="I20" s="4"/>
      <c r="J20" s="6"/>
      <c r="K20" s="11">
        <v>4.41</v>
      </c>
      <c r="L20" s="4">
        <v>0.70299999999999996</v>
      </c>
      <c r="M20" s="12">
        <v>0.222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50.8</v>
      </c>
      <c r="C21" s="4">
        <v>0.50600000000000001</v>
      </c>
      <c r="D21" s="6">
        <v>0.104</v>
      </c>
      <c r="E21" s="11">
        <v>51.5</v>
      </c>
      <c r="F21" s="4">
        <v>0.307</v>
      </c>
      <c r="G21" s="12">
        <v>3.1E-2</v>
      </c>
      <c r="H21" s="7"/>
      <c r="I21" s="4"/>
      <c r="J21" s="6"/>
      <c r="K21" s="11">
        <v>4.9800000000000004</v>
      </c>
      <c r="L21" s="4">
        <v>0.73699999999999999</v>
      </c>
      <c r="M21" s="12">
        <v>0.24199999999999999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55.6</v>
      </c>
      <c r="C22" s="4">
        <v>0.54900000000000004</v>
      </c>
      <c r="D22" s="6">
        <v>0.129</v>
      </c>
      <c r="E22" s="11">
        <v>52.6</v>
      </c>
      <c r="F22" s="4">
        <v>0.32200000000000001</v>
      </c>
      <c r="G22" s="12">
        <v>3.2000000000000001E-2</v>
      </c>
      <c r="H22" s="7"/>
      <c r="I22" s="4"/>
      <c r="J22" s="6"/>
      <c r="K22" s="11">
        <v>5.1100000000000003</v>
      </c>
      <c r="L22" s="4">
        <v>0.74399999999999999</v>
      </c>
      <c r="M22" s="12">
        <v>0.246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58.3</v>
      </c>
      <c r="C23" s="4">
        <v>0.56999999999999995</v>
      </c>
      <c r="D23" s="6">
        <v>0.14199999999999999</v>
      </c>
      <c r="E23" s="11">
        <v>53.4</v>
      </c>
      <c r="F23" s="4">
        <v>0.33200000000000002</v>
      </c>
      <c r="G23" s="12">
        <v>3.3000000000000002E-2</v>
      </c>
      <c r="H23" s="7"/>
      <c r="I23" s="4"/>
      <c r="J23" s="6"/>
      <c r="K23" s="11">
        <v>5.87</v>
      </c>
      <c r="L23" s="4">
        <v>0.77700000000000002</v>
      </c>
      <c r="M23" s="12">
        <v>0.26600000000000001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61.3</v>
      </c>
      <c r="C24" s="4">
        <v>0.59099999999999997</v>
      </c>
      <c r="D24" s="6">
        <v>0.154</v>
      </c>
      <c r="E24" s="11">
        <v>54</v>
      </c>
      <c r="F24" s="4">
        <v>0.34</v>
      </c>
      <c r="G24" s="12">
        <v>3.4000000000000002E-2</v>
      </c>
      <c r="H24" s="7"/>
      <c r="I24" s="4"/>
      <c r="J24" s="6"/>
      <c r="K24" s="11">
        <v>6.46</v>
      </c>
      <c r="L24" s="4">
        <v>0.79700000000000004</v>
      </c>
      <c r="M24" s="12">
        <v>0.27800000000000002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64.900000000000006</v>
      </c>
      <c r="C25" s="4">
        <v>0.61299999999999999</v>
      </c>
      <c r="D25" s="6">
        <v>0.16800000000000001</v>
      </c>
      <c r="E25" s="11">
        <v>54.6</v>
      </c>
      <c r="F25" s="4">
        <v>0.34699999999999998</v>
      </c>
      <c r="G25" s="12">
        <v>3.5000000000000003E-2</v>
      </c>
      <c r="H25" s="7"/>
      <c r="I25" s="4"/>
      <c r="J25" s="6"/>
      <c r="K25" s="11">
        <v>7.21</v>
      </c>
      <c r="L25" s="4">
        <v>0.81799999999999995</v>
      </c>
      <c r="M25" s="12">
        <v>0.29099999999999998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67.5</v>
      </c>
      <c r="C26" s="4">
        <v>0.628</v>
      </c>
      <c r="D26" s="6">
        <v>0.17699999999999999</v>
      </c>
      <c r="E26" s="11">
        <v>55.1</v>
      </c>
      <c r="F26" s="4">
        <v>0.35199999999999998</v>
      </c>
      <c r="G26" s="12">
        <v>3.5000000000000003E-2</v>
      </c>
      <c r="H26" s="7"/>
      <c r="I26" s="4"/>
      <c r="J26" s="6"/>
      <c r="K26" s="11">
        <v>8.2799999999999994</v>
      </c>
      <c r="L26" s="4">
        <v>0.84199999999999997</v>
      </c>
      <c r="M26" s="12">
        <v>0.30499999999999999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73.599999999999994</v>
      </c>
      <c r="C27" s="4">
        <v>0.65900000000000003</v>
      </c>
      <c r="D27" s="6">
        <v>0.19500000000000001</v>
      </c>
      <c r="E27" s="11">
        <v>56.1</v>
      </c>
      <c r="F27" s="4">
        <v>0.36399999999999999</v>
      </c>
      <c r="G27" s="12">
        <v>3.5999999999999997E-2</v>
      </c>
      <c r="H27" s="7"/>
      <c r="I27" s="4"/>
      <c r="J27" s="6"/>
      <c r="K27" s="11">
        <v>10.4</v>
      </c>
      <c r="L27" s="4">
        <v>0.874</v>
      </c>
      <c r="M27" s="12">
        <v>0.32400000000000001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78.400000000000006</v>
      </c>
      <c r="C28" s="4">
        <v>0.68</v>
      </c>
      <c r="D28" s="6">
        <v>0.20799999999999999</v>
      </c>
      <c r="E28" s="11">
        <v>58.4</v>
      </c>
      <c r="F28" s="4">
        <v>0.38900000000000001</v>
      </c>
      <c r="G28" s="12">
        <v>3.9E-2</v>
      </c>
      <c r="H28" s="7"/>
      <c r="I28" s="4"/>
      <c r="J28" s="6"/>
      <c r="K28" s="11">
        <v>12.3</v>
      </c>
      <c r="L28" s="4">
        <v>0.89300000000000002</v>
      </c>
      <c r="M28" s="12">
        <v>0.33600000000000002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83.8</v>
      </c>
      <c r="C29" s="4">
        <v>0.70099999999999996</v>
      </c>
      <c r="D29" s="6">
        <v>0.22</v>
      </c>
      <c r="E29" s="11">
        <v>61</v>
      </c>
      <c r="F29" s="4">
        <v>0.41499999999999998</v>
      </c>
      <c r="G29" s="12">
        <v>4.9000000000000002E-2</v>
      </c>
      <c r="H29" s="7"/>
      <c r="I29" s="4"/>
      <c r="J29" s="6"/>
      <c r="K29" s="11">
        <v>15.7</v>
      </c>
      <c r="L29" s="4">
        <v>0.91700000000000004</v>
      </c>
      <c r="M29" s="12">
        <v>0.35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89.4</v>
      </c>
      <c r="C30" s="4">
        <v>0.72</v>
      </c>
      <c r="D30" s="6">
        <v>0.23200000000000001</v>
      </c>
      <c r="E30" s="11">
        <v>61.9</v>
      </c>
      <c r="F30" s="4">
        <v>0.42299999999999999</v>
      </c>
      <c r="G30" s="12">
        <v>5.3999999999999999E-2</v>
      </c>
      <c r="H30" s="7"/>
      <c r="I30" s="4"/>
      <c r="J30" s="6"/>
      <c r="K30" s="11">
        <v>17.73</v>
      </c>
      <c r="L30" s="4">
        <v>0.92600000000000005</v>
      </c>
      <c r="M30" s="12">
        <v>0.35599999999999998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96.3</v>
      </c>
      <c r="C31" s="4">
        <v>0.74</v>
      </c>
      <c r="D31" s="6">
        <v>0.24399999999999999</v>
      </c>
      <c r="E31" s="11">
        <v>63.4</v>
      </c>
      <c r="F31" s="4">
        <v>0.438</v>
      </c>
      <c r="G31" s="12">
        <v>6.3E-2</v>
      </c>
      <c r="H31" s="7"/>
      <c r="I31" s="4"/>
      <c r="J31" s="6"/>
      <c r="K31" s="11">
        <v>19.649999999999999</v>
      </c>
      <c r="L31" s="4">
        <v>0.93300000000000005</v>
      </c>
      <c r="M31" s="12">
        <v>0.36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106</v>
      </c>
      <c r="C32" s="4">
        <v>0.76400000000000001</v>
      </c>
      <c r="D32" s="6">
        <v>0.25800000000000001</v>
      </c>
      <c r="E32" s="11">
        <v>64.900000000000006</v>
      </c>
      <c r="F32" s="4">
        <v>0.45100000000000001</v>
      </c>
      <c r="G32" s="12">
        <v>7.0000000000000007E-2</v>
      </c>
      <c r="H32" s="7"/>
      <c r="I32" s="4"/>
      <c r="J32" s="6"/>
      <c r="K32" s="11">
        <v>23.08</v>
      </c>
      <c r="L32" s="4">
        <v>0.94299999999999995</v>
      </c>
      <c r="M32" s="12">
        <v>0.36599999999999999</v>
      </c>
      <c r="N32" s="7"/>
      <c r="O32" s="4"/>
      <c r="P32" s="6"/>
      <c r="Q32" s="11"/>
      <c r="R32" s="4"/>
      <c r="S32" s="12"/>
    </row>
    <row r="33" spans="1:19" ht="15.75" thickBot="1">
      <c r="A33" s="50">
        <v>24</v>
      </c>
      <c r="B33" s="11">
        <v>114.3</v>
      </c>
      <c r="C33" s="4">
        <v>0.78100000000000003</v>
      </c>
      <c r="D33" s="6">
        <v>0.26800000000000002</v>
      </c>
      <c r="E33" s="11">
        <v>66.400000000000006</v>
      </c>
      <c r="F33" s="4">
        <v>0.46300000000000002</v>
      </c>
      <c r="G33" s="12">
        <v>7.8E-2</v>
      </c>
      <c r="H33" s="7"/>
      <c r="I33" s="4"/>
      <c r="J33" s="6"/>
      <c r="K33" s="53">
        <v>9999999</v>
      </c>
      <c r="L33" s="32">
        <v>0.94299999999999995</v>
      </c>
      <c r="M33" s="33">
        <v>0.36599999999999999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128.19999999999999</v>
      </c>
      <c r="C34" s="4">
        <v>0.80400000000000005</v>
      </c>
      <c r="D34" s="6">
        <v>0.28299999999999997</v>
      </c>
      <c r="E34" s="11">
        <v>67.099999999999994</v>
      </c>
      <c r="F34" s="4">
        <v>0.46800000000000003</v>
      </c>
      <c r="G34" s="12">
        <v>8.1000000000000003E-2</v>
      </c>
      <c r="H34" s="7"/>
      <c r="I34" s="4"/>
      <c r="J34" s="6"/>
      <c r="K34" s="43"/>
      <c r="L34" s="48"/>
      <c r="M34" s="49"/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140.1</v>
      </c>
      <c r="C35" s="4">
        <v>0.82099999999999995</v>
      </c>
      <c r="D35" s="6">
        <v>0.29299999999999998</v>
      </c>
      <c r="E35" s="11">
        <v>68.5</v>
      </c>
      <c r="F35" s="4">
        <v>0.47899999999999998</v>
      </c>
      <c r="G35" s="12">
        <v>8.7999999999999995E-2</v>
      </c>
      <c r="H35" s="7"/>
      <c r="I35" s="4"/>
      <c r="J35" s="6"/>
      <c r="K35" s="11"/>
      <c r="L35" s="4"/>
      <c r="M35" s="12"/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144.6</v>
      </c>
      <c r="C36" s="4">
        <v>0.82699999999999996</v>
      </c>
      <c r="D36" s="6">
        <v>0.29599999999999999</v>
      </c>
      <c r="E36" s="11">
        <v>69.400000000000006</v>
      </c>
      <c r="F36" s="4">
        <v>0.48599999999999999</v>
      </c>
      <c r="G36" s="12">
        <v>9.1999999999999998E-2</v>
      </c>
      <c r="H36" s="7"/>
      <c r="I36" s="4"/>
      <c r="J36" s="6"/>
      <c r="K36" s="11"/>
      <c r="L36" s="4"/>
      <c r="M36" s="12"/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178.8</v>
      </c>
      <c r="C37" s="4">
        <v>0.86</v>
      </c>
      <c r="D37" s="6">
        <v>0.316</v>
      </c>
      <c r="E37" s="11">
        <v>70</v>
      </c>
      <c r="F37" s="4">
        <v>0.49</v>
      </c>
      <c r="G37" s="12">
        <v>9.4E-2</v>
      </c>
      <c r="H37" s="7"/>
      <c r="I37" s="4"/>
      <c r="J37" s="6"/>
      <c r="K37" s="11"/>
      <c r="L37" s="4"/>
      <c r="M37" s="12"/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201.2</v>
      </c>
      <c r="C38" s="4">
        <v>0.875</v>
      </c>
      <c r="D38" s="6">
        <v>0.32500000000000001</v>
      </c>
      <c r="E38" s="11">
        <v>70.900000000000006</v>
      </c>
      <c r="F38" s="4">
        <v>0.497</v>
      </c>
      <c r="G38" s="12">
        <v>9.8000000000000004E-2</v>
      </c>
      <c r="H38" s="7"/>
      <c r="I38" s="4"/>
      <c r="J38" s="6"/>
      <c r="K38" s="11"/>
      <c r="L38" s="4"/>
      <c r="M38" s="12"/>
      <c r="N38" s="7"/>
      <c r="O38" s="4"/>
      <c r="P38" s="6"/>
      <c r="Q38" s="11"/>
      <c r="R38" s="4"/>
      <c r="S38" s="12"/>
    </row>
    <row r="39" spans="1:19" ht="15.75" thickBot="1">
      <c r="A39" s="50">
        <v>30</v>
      </c>
      <c r="B39" s="53">
        <v>9999999</v>
      </c>
      <c r="C39" s="32">
        <v>0.875</v>
      </c>
      <c r="D39" s="54">
        <v>0.32500000000000001</v>
      </c>
      <c r="E39" s="11">
        <v>73.2</v>
      </c>
      <c r="F39" s="4">
        <v>0.51300000000000001</v>
      </c>
      <c r="G39" s="12">
        <v>0.108</v>
      </c>
      <c r="H39" s="7"/>
      <c r="I39" s="4"/>
      <c r="J39" s="6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43"/>
      <c r="C40" s="48"/>
      <c r="D40" s="49"/>
      <c r="E40" s="11">
        <v>76.099999999999994</v>
      </c>
      <c r="F40" s="4">
        <v>0.53100000000000003</v>
      </c>
      <c r="G40" s="12">
        <v>0.11899999999999999</v>
      </c>
      <c r="H40" s="7"/>
      <c r="I40" s="4"/>
      <c r="J40" s="6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/>
      <c r="C41" s="4"/>
      <c r="D41" s="12"/>
      <c r="E41" s="11">
        <v>78.099999999999994</v>
      </c>
      <c r="F41" s="4">
        <v>0.54300000000000004</v>
      </c>
      <c r="G41" s="12">
        <v>0.126</v>
      </c>
      <c r="H41" s="7"/>
      <c r="I41" s="4"/>
      <c r="J41" s="6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/>
      <c r="C42" s="4"/>
      <c r="D42" s="12"/>
      <c r="E42" s="11">
        <v>79.900000000000006</v>
      </c>
      <c r="F42" s="4">
        <v>0.55400000000000005</v>
      </c>
      <c r="G42" s="12">
        <v>0.13200000000000001</v>
      </c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/>
      <c r="C43" s="4"/>
      <c r="D43" s="12"/>
      <c r="E43" s="11">
        <v>81.8</v>
      </c>
      <c r="F43" s="4">
        <v>0.56399999999999995</v>
      </c>
      <c r="G43" s="12">
        <v>0.13900000000000001</v>
      </c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/>
      <c r="C44" s="4"/>
      <c r="D44" s="12"/>
      <c r="E44" s="11">
        <v>84.5</v>
      </c>
      <c r="F44" s="4">
        <v>0.57799999999999996</v>
      </c>
      <c r="G44" s="12">
        <v>0.14699999999999999</v>
      </c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11"/>
      <c r="C45" s="4"/>
      <c r="D45" s="12"/>
      <c r="E45" s="11">
        <v>86.7</v>
      </c>
      <c r="F45" s="4">
        <v>0.58899999999999997</v>
      </c>
      <c r="G45" s="12">
        <v>0.153</v>
      </c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/>
      <c r="C46" s="4"/>
      <c r="D46" s="12"/>
      <c r="E46" s="11">
        <v>87.7</v>
      </c>
      <c r="F46" s="4">
        <v>0.59299999999999997</v>
      </c>
      <c r="G46" s="12">
        <v>0.156</v>
      </c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89</v>
      </c>
      <c r="F47" s="4">
        <v>0.59899999999999998</v>
      </c>
      <c r="G47" s="12">
        <v>0.159</v>
      </c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96</v>
      </c>
      <c r="F48" s="4">
        <v>0.628</v>
      </c>
      <c r="G48" s="12">
        <v>0.17699999999999999</v>
      </c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104.5</v>
      </c>
      <c r="F49" s="4">
        <v>0.65900000000000003</v>
      </c>
      <c r="G49" s="12">
        <v>0.19500000000000001</v>
      </c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110.3</v>
      </c>
      <c r="F50" s="4">
        <v>0.67700000000000005</v>
      </c>
      <c r="G50" s="12">
        <v>0.20599999999999999</v>
      </c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119.1</v>
      </c>
      <c r="F51" s="4">
        <v>0.70099999999999996</v>
      </c>
      <c r="G51" s="12">
        <v>0.22</v>
      </c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124.2</v>
      </c>
      <c r="F52" s="4">
        <v>0.71299999999999997</v>
      </c>
      <c r="G52" s="12">
        <v>0.22800000000000001</v>
      </c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 ht="15.75" thickBot="1">
      <c r="A53" s="50">
        <v>44</v>
      </c>
      <c r="B53" s="11"/>
      <c r="C53" s="4"/>
      <c r="D53" s="12"/>
      <c r="E53" s="53">
        <v>9999999</v>
      </c>
      <c r="F53" s="32">
        <v>0.71299999999999997</v>
      </c>
      <c r="G53" s="33">
        <v>0.22800000000000001</v>
      </c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11"/>
      <c r="C54" s="4"/>
      <c r="D54" s="12"/>
      <c r="E54" s="43"/>
      <c r="F54" s="48"/>
      <c r="G54" s="49"/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11"/>
      <c r="F55" s="4"/>
      <c r="G55" s="12"/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25.07</v>
      </c>
      <c r="C61" s="37"/>
      <c r="D61" s="38"/>
      <c r="E61" s="16">
        <v>35.659999999999997</v>
      </c>
      <c r="F61" s="37"/>
      <c r="G61" s="38"/>
      <c r="H61" s="16"/>
      <c r="I61" s="37"/>
      <c r="J61" s="38"/>
      <c r="K61" s="16">
        <v>1.31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40" activePane="bottomLeft" state="frozen"/>
      <selection pane="bottomLeft" activeCell="K61" sqref="K61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37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17.8</v>
      </c>
      <c r="C10" s="4">
        <v>0</v>
      </c>
      <c r="D10" s="6">
        <v>0</v>
      </c>
      <c r="E10" s="11">
        <v>33.200000000000003</v>
      </c>
      <c r="F10" s="4">
        <v>0</v>
      </c>
      <c r="G10" s="12">
        <v>0</v>
      </c>
      <c r="H10" s="7">
        <v>0.62</v>
      </c>
      <c r="I10" s="4">
        <v>0</v>
      </c>
      <c r="J10" s="6">
        <v>0</v>
      </c>
      <c r="K10" s="11">
        <v>0.91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18.899999999999999</v>
      </c>
      <c r="C11" s="4">
        <v>3.7999999999999999E-2</v>
      </c>
      <c r="D11" s="6">
        <v>0</v>
      </c>
      <c r="E11" s="11">
        <v>34.4</v>
      </c>
      <c r="F11" s="4">
        <v>3.3000000000000002E-2</v>
      </c>
      <c r="G11" s="12">
        <v>0</v>
      </c>
      <c r="H11" s="7">
        <v>0.71</v>
      </c>
      <c r="I11" s="4">
        <v>0.122</v>
      </c>
      <c r="J11" s="6">
        <v>1.2E-2</v>
      </c>
      <c r="K11" s="11">
        <v>1.06</v>
      </c>
      <c r="L11" s="4">
        <v>6.0999999999999999E-2</v>
      </c>
      <c r="M11" s="12">
        <v>0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19.8</v>
      </c>
      <c r="C12" s="4">
        <v>8.1000000000000003E-2</v>
      </c>
      <c r="D12" s="6">
        <v>0</v>
      </c>
      <c r="E12" s="11">
        <v>35.799999999999997</v>
      </c>
      <c r="F12" s="4">
        <v>7.0000000000000007E-2</v>
      </c>
      <c r="G12" s="12">
        <v>0</v>
      </c>
      <c r="H12" s="7">
        <v>0.76</v>
      </c>
      <c r="I12" s="4">
        <v>0.18</v>
      </c>
      <c r="J12" s="6">
        <v>1.7999999999999999E-2</v>
      </c>
      <c r="K12" s="11">
        <v>1.19</v>
      </c>
      <c r="L12" s="4">
        <v>0.16400000000000001</v>
      </c>
      <c r="M12" s="12">
        <v>1.6E-2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20.6</v>
      </c>
      <c r="C13" s="4">
        <v>0.11899999999999999</v>
      </c>
      <c r="D13" s="6">
        <v>1.2E-2</v>
      </c>
      <c r="E13" s="11">
        <v>36.700000000000003</v>
      </c>
      <c r="F13" s="4">
        <v>9.4E-2</v>
      </c>
      <c r="G13" s="12">
        <v>0</v>
      </c>
      <c r="H13" s="7">
        <v>0.8</v>
      </c>
      <c r="I13" s="4">
        <v>0.221</v>
      </c>
      <c r="J13" s="6">
        <v>2.1999999999999999E-2</v>
      </c>
      <c r="K13" s="11">
        <v>1.34</v>
      </c>
      <c r="L13" s="4">
        <v>0.25700000000000001</v>
      </c>
      <c r="M13" s="12">
        <v>2.5999999999999999E-2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21.6</v>
      </c>
      <c r="C14" s="4">
        <v>0.157</v>
      </c>
      <c r="D14" s="6">
        <v>1.6E-2</v>
      </c>
      <c r="E14" s="11">
        <v>37.700000000000003</v>
      </c>
      <c r="F14" s="4">
        <v>0.11600000000000001</v>
      </c>
      <c r="G14" s="12">
        <v>1.2E-2</v>
      </c>
      <c r="H14" s="7">
        <v>0.89</v>
      </c>
      <c r="I14" s="4">
        <v>0.3</v>
      </c>
      <c r="J14" s="6">
        <v>0.03</v>
      </c>
      <c r="K14" s="11">
        <v>1.46</v>
      </c>
      <c r="L14" s="4">
        <v>0.318</v>
      </c>
      <c r="M14" s="12">
        <v>3.2000000000000001E-2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22.6</v>
      </c>
      <c r="C15" s="4">
        <v>0.19600000000000001</v>
      </c>
      <c r="D15" s="6">
        <v>0.02</v>
      </c>
      <c r="E15" s="11">
        <v>38.799999999999997</v>
      </c>
      <c r="F15" s="4">
        <v>0.14199999999999999</v>
      </c>
      <c r="G15" s="12">
        <v>1.4E-2</v>
      </c>
      <c r="H15" s="7">
        <v>1.1200000000000001</v>
      </c>
      <c r="I15" s="4">
        <v>0.443</v>
      </c>
      <c r="J15" s="6">
        <v>6.6000000000000003E-2</v>
      </c>
      <c r="K15" s="11">
        <v>1.56</v>
      </c>
      <c r="L15" s="4">
        <v>0.36199999999999999</v>
      </c>
      <c r="M15" s="12">
        <v>3.5999999999999997E-2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23.7</v>
      </c>
      <c r="C16" s="4">
        <v>0.23300000000000001</v>
      </c>
      <c r="D16" s="6">
        <v>2.3E-2</v>
      </c>
      <c r="E16" s="11">
        <v>39.9</v>
      </c>
      <c r="F16" s="4">
        <v>0.16600000000000001</v>
      </c>
      <c r="G16" s="12">
        <v>1.7000000000000001E-2</v>
      </c>
      <c r="H16" s="7">
        <v>1.33</v>
      </c>
      <c r="I16" s="4">
        <v>0.53100000000000003</v>
      </c>
      <c r="J16" s="6">
        <v>0.11899999999999999</v>
      </c>
      <c r="K16" s="11">
        <v>1.68</v>
      </c>
      <c r="L16" s="4">
        <v>0.40799999999999997</v>
      </c>
      <c r="M16" s="12">
        <v>4.4999999999999998E-2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25</v>
      </c>
      <c r="C17" s="4">
        <v>0.27200000000000002</v>
      </c>
      <c r="D17" s="6">
        <v>2.7E-2</v>
      </c>
      <c r="E17" s="11">
        <v>41</v>
      </c>
      <c r="F17" s="4">
        <v>0.187</v>
      </c>
      <c r="G17" s="12">
        <v>1.9E-2</v>
      </c>
      <c r="H17" s="7">
        <v>1.48</v>
      </c>
      <c r="I17" s="4">
        <v>0.57899999999999996</v>
      </c>
      <c r="J17" s="6">
        <v>0.14699999999999999</v>
      </c>
      <c r="K17" s="11">
        <v>1.79</v>
      </c>
      <c r="L17" s="4">
        <v>0.44400000000000001</v>
      </c>
      <c r="M17" s="12">
        <v>6.6000000000000003E-2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25.7</v>
      </c>
      <c r="C18" s="4">
        <v>0.29299999999999998</v>
      </c>
      <c r="D18" s="6">
        <v>2.9000000000000001E-2</v>
      </c>
      <c r="E18" s="11">
        <v>41.7</v>
      </c>
      <c r="F18" s="4">
        <v>0.20100000000000001</v>
      </c>
      <c r="G18" s="12">
        <v>0.02</v>
      </c>
      <c r="H18" s="7">
        <v>1.58</v>
      </c>
      <c r="I18" s="4">
        <v>0.60499999999999998</v>
      </c>
      <c r="J18" s="6">
        <v>0.16300000000000001</v>
      </c>
      <c r="K18" s="11">
        <v>1.99</v>
      </c>
      <c r="L18" s="4">
        <v>0.5</v>
      </c>
      <c r="M18" s="12">
        <v>0.1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27</v>
      </c>
      <c r="C19" s="4">
        <v>0.32800000000000001</v>
      </c>
      <c r="D19" s="6">
        <v>3.3000000000000002E-2</v>
      </c>
      <c r="E19" s="11">
        <v>43.1</v>
      </c>
      <c r="F19" s="4">
        <v>0.22700000000000001</v>
      </c>
      <c r="G19" s="12">
        <v>2.3E-2</v>
      </c>
      <c r="H19" s="7">
        <v>1.79</v>
      </c>
      <c r="I19" s="4">
        <v>0.65200000000000002</v>
      </c>
      <c r="J19" s="6">
        <v>0.191</v>
      </c>
      <c r="K19" s="11">
        <v>2.2000000000000002</v>
      </c>
      <c r="L19" s="4">
        <v>0.54800000000000004</v>
      </c>
      <c r="M19" s="12">
        <v>0.129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28.3</v>
      </c>
      <c r="C20" s="4">
        <v>0.35899999999999999</v>
      </c>
      <c r="D20" s="6">
        <v>3.5999999999999997E-2</v>
      </c>
      <c r="E20" s="11">
        <v>44.3</v>
      </c>
      <c r="F20" s="4">
        <v>0.249</v>
      </c>
      <c r="G20" s="12">
        <v>2.5000000000000001E-2</v>
      </c>
      <c r="H20" s="7">
        <v>2.12</v>
      </c>
      <c r="I20" s="4">
        <v>0.70599999999999996</v>
      </c>
      <c r="J20" s="6">
        <v>0.224</v>
      </c>
      <c r="K20" s="11">
        <v>2.4</v>
      </c>
      <c r="L20" s="4">
        <v>0.58499999999999996</v>
      </c>
      <c r="M20" s="12">
        <v>0.151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29.5</v>
      </c>
      <c r="C21" s="4">
        <v>0.38500000000000001</v>
      </c>
      <c r="D21" s="6">
        <v>3.7999999999999999E-2</v>
      </c>
      <c r="E21" s="11">
        <v>45.4</v>
      </c>
      <c r="F21" s="4">
        <v>0.26700000000000002</v>
      </c>
      <c r="G21" s="12">
        <v>2.7E-2</v>
      </c>
      <c r="H21" s="7">
        <v>2.36</v>
      </c>
      <c r="I21" s="4">
        <v>0.73599999999999999</v>
      </c>
      <c r="J21" s="6">
        <v>0.24199999999999999</v>
      </c>
      <c r="K21" s="11">
        <v>2.59</v>
      </c>
      <c r="L21" s="4">
        <v>0.61599999999999999</v>
      </c>
      <c r="M21" s="12">
        <v>0.16900000000000001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30.8</v>
      </c>
      <c r="C22" s="4">
        <v>0.41</v>
      </c>
      <c r="D22" s="6">
        <v>4.5999999999999999E-2</v>
      </c>
      <c r="E22" s="11">
        <v>46.6</v>
      </c>
      <c r="F22" s="4">
        <v>0.28599999999999998</v>
      </c>
      <c r="G22" s="12">
        <v>2.9000000000000001E-2</v>
      </c>
      <c r="H22" s="7">
        <v>2.64</v>
      </c>
      <c r="I22" s="4">
        <v>0.76400000000000001</v>
      </c>
      <c r="J22" s="6">
        <v>0.25800000000000001</v>
      </c>
      <c r="K22" s="11">
        <v>2.81</v>
      </c>
      <c r="L22" s="4">
        <v>0.64600000000000002</v>
      </c>
      <c r="M22" s="12">
        <v>0.187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32.200000000000003</v>
      </c>
      <c r="C23" s="4">
        <v>0.436</v>
      </c>
      <c r="D23" s="6">
        <v>6.2E-2</v>
      </c>
      <c r="E23" s="11">
        <v>47.2</v>
      </c>
      <c r="F23" s="4">
        <v>0.29499999999999998</v>
      </c>
      <c r="G23" s="12">
        <v>0.03</v>
      </c>
      <c r="H23" s="7">
        <v>2.93</v>
      </c>
      <c r="I23" s="4">
        <v>0.78700000000000003</v>
      </c>
      <c r="J23" s="6">
        <v>0.27200000000000002</v>
      </c>
      <c r="K23" s="11">
        <v>3.05</v>
      </c>
      <c r="L23" s="4">
        <v>0.67400000000000004</v>
      </c>
      <c r="M23" s="12">
        <v>0.20399999999999999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33.799999999999997</v>
      </c>
      <c r="C24" s="4">
        <v>0.46200000000000002</v>
      </c>
      <c r="D24" s="6">
        <v>7.6999999999999999E-2</v>
      </c>
      <c r="E24" s="11">
        <v>48</v>
      </c>
      <c r="F24" s="4">
        <v>0.307</v>
      </c>
      <c r="G24" s="12">
        <v>3.1E-2</v>
      </c>
      <c r="H24" s="7">
        <v>3.34</v>
      </c>
      <c r="I24" s="4">
        <v>0.81299999999999994</v>
      </c>
      <c r="J24" s="6">
        <v>0.28799999999999998</v>
      </c>
      <c r="K24" s="11">
        <v>3.39</v>
      </c>
      <c r="L24" s="4">
        <v>0.70599999999999996</v>
      </c>
      <c r="M24" s="12">
        <v>0.224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35.299999999999997</v>
      </c>
      <c r="C25" s="4">
        <v>0.48499999999999999</v>
      </c>
      <c r="D25" s="6">
        <v>9.0999999999999998E-2</v>
      </c>
      <c r="E25" s="11">
        <v>48.8</v>
      </c>
      <c r="F25" s="4">
        <v>0.318</v>
      </c>
      <c r="G25" s="12">
        <v>3.2000000000000001E-2</v>
      </c>
      <c r="H25" s="7">
        <v>3.75</v>
      </c>
      <c r="I25" s="4">
        <v>0.83399999999999996</v>
      </c>
      <c r="J25" s="6">
        <v>0.3</v>
      </c>
      <c r="K25" s="11">
        <v>3.61</v>
      </c>
      <c r="L25" s="4">
        <v>0.72399999999999998</v>
      </c>
      <c r="M25" s="12">
        <v>0.23499999999999999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36.799999999999997</v>
      </c>
      <c r="C26" s="4">
        <v>0.50600000000000001</v>
      </c>
      <c r="D26" s="6">
        <v>0.104</v>
      </c>
      <c r="E26" s="11">
        <v>49.9</v>
      </c>
      <c r="F26" s="4">
        <v>0.33300000000000002</v>
      </c>
      <c r="G26" s="12">
        <v>3.3000000000000002E-2</v>
      </c>
      <c r="H26" s="7">
        <v>3.99</v>
      </c>
      <c r="I26" s="4">
        <v>0.84399999999999997</v>
      </c>
      <c r="J26" s="6">
        <v>0.30599999999999999</v>
      </c>
      <c r="K26" s="11">
        <v>3.74</v>
      </c>
      <c r="L26" s="4">
        <v>0.73399999999999999</v>
      </c>
      <c r="M26" s="12">
        <v>0.24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38</v>
      </c>
      <c r="C27" s="4">
        <v>0.52200000000000002</v>
      </c>
      <c r="D27" s="6">
        <v>0.113</v>
      </c>
      <c r="E27" s="11">
        <v>51</v>
      </c>
      <c r="F27" s="4">
        <v>0.34799999999999998</v>
      </c>
      <c r="G27" s="12">
        <v>3.5000000000000003E-2</v>
      </c>
      <c r="H27" s="7">
        <v>4.7</v>
      </c>
      <c r="I27" s="4">
        <v>0.86699999999999999</v>
      </c>
      <c r="J27" s="6">
        <v>0.32</v>
      </c>
      <c r="K27" s="11">
        <v>4.1100000000000003</v>
      </c>
      <c r="L27" s="4">
        <v>0.75800000000000001</v>
      </c>
      <c r="M27" s="12">
        <v>0.255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39.6</v>
      </c>
      <c r="C28" s="4">
        <v>0.54200000000000004</v>
      </c>
      <c r="D28" s="6">
        <v>0.125</v>
      </c>
      <c r="E28" s="11">
        <v>52.5</v>
      </c>
      <c r="F28" s="4">
        <v>0.36599999999999999</v>
      </c>
      <c r="G28" s="12">
        <v>3.6999999999999998E-2</v>
      </c>
      <c r="H28" s="7">
        <v>5</v>
      </c>
      <c r="I28" s="4">
        <v>0.875</v>
      </c>
      <c r="J28" s="6">
        <v>0.32500000000000001</v>
      </c>
      <c r="K28" s="11">
        <v>4.37</v>
      </c>
      <c r="L28" s="4">
        <v>0.77200000000000002</v>
      </c>
      <c r="M28" s="12">
        <v>0.26300000000000001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41.6</v>
      </c>
      <c r="C29" s="4">
        <v>0.56399999999999995</v>
      </c>
      <c r="D29" s="6">
        <v>0.13800000000000001</v>
      </c>
      <c r="E29" s="11">
        <v>53.6</v>
      </c>
      <c r="F29" s="4">
        <v>0.378</v>
      </c>
      <c r="G29" s="12">
        <v>3.7999999999999999E-2</v>
      </c>
      <c r="H29" s="7">
        <v>5.64</v>
      </c>
      <c r="I29" s="4">
        <v>0.88900000000000001</v>
      </c>
      <c r="J29" s="6">
        <v>0.33400000000000002</v>
      </c>
      <c r="K29" s="11">
        <v>4.71</v>
      </c>
      <c r="L29" s="4">
        <v>0.78900000000000003</v>
      </c>
      <c r="M29" s="12">
        <v>0.27300000000000002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44</v>
      </c>
      <c r="C30" s="4">
        <v>0.58699999999999997</v>
      </c>
      <c r="D30" s="6">
        <v>0.152</v>
      </c>
      <c r="E30" s="11">
        <v>54.1</v>
      </c>
      <c r="F30" s="4">
        <v>0.38500000000000001</v>
      </c>
      <c r="G30" s="12">
        <v>3.7999999999999999E-2</v>
      </c>
      <c r="H30" s="7">
        <v>6.61</v>
      </c>
      <c r="I30" s="4">
        <v>0.90600000000000003</v>
      </c>
      <c r="J30" s="6">
        <v>0.34300000000000003</v>
      </c>
      <c r="K30" s="11">
        <v>5.2</v>
      </c>
      <c r="L30" s="4">
        <v>0.80900000000000005</v>
      </c>
      <c r="M30" s="12">
        <v>0.28499999999999998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46.4</v>
      </c>
      <c r="C31" s="4">
        <v>0.60799999999999998</v>
      </c>
      <c r="D31" s="6">
        <v>0.16500000000000001</v>
      </c>
      <c r="E31" s="11">
        <v>55.2</v>
      </c>
      <c r="F31" s="4">
        <v>0.39700000000000002</v>
      </c>
      <c r="G31" s="12">
        <v>0.04</v>
      </c>
      <c r="H31" s="7">
        <v>7.26</v>
      </c>
      <c r="I31" s="4">
        <v>0.91400000000000003</v>
      </c>
      <c r="J31" s="6">
        <v>0.34799999999999998</v>
      </c>
      <c r="K31" s="11">
        <v>6.03</v>
      </c>
      <c r="L31" s="4">
        <v>0.83499999999999996</v>
      </c>
      <c r="M31" s="12">
        <v>0.30099999999999999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49.2</v>
      </c>
      <c r="C32" s="4">
        <v>0.63100000000000001</v>
      </c>
      <c r="D32" s="6">
        <v>0.17799999999999999</v>
      </c>
      <c r="E32" s="11">
        <v>57.1</v>
      </c>
      <c r="F32" s="4">
        <v>0.41699999999999998</v>
      </c>
      <c r="G32" s="12">
        <v>0.05</v>
      </c>
      <c r="H32" s="7">
        <v>8.4</v>
      </c>
      <c r="I32" s="4">
        <v>0.92600000000000005</v>
      </c>
      <c r="J32" s="6">
        <v>0.35499999999999998</v>
      </c>
      <c r="K32" s="11">
        <v>6.96</v>
      </c>
      <c r="L32" s="4">
        <v>0.85699999999999998</v>
      </c>
      <c r="M32" s="12">
        <v>0.314</v>
      </c>
      <c r="N32" s="7"/>
      <c r="O32" s="4"/>
      <c r="P32" s="6"/>
      <c r="Q32" s="11"/>
      <c r="R32" s="4"/>
      <c r="S32" s="12"/>
    </row>
    <row r="33" spans="1:19" ht="15.75" thickBot="1">
      <c r="A33" s="50">
        <v>24</v>
      </c>
      <c r="B33" s="11">
        <v>51.9</v>
      </c>
      <c r="C33" s="4">
        <v>0.65</v>
      </c>
      <c r="D33" s="6">
        <v>0.19</v>
      </c>
      <c r="E33" s="11">
        <v>58</v>
      </c>
      <c r="F33" s="4">
        <v>0.42599999999999999</v>
      </c>
      <c r="G33" s="12">
        <v>5.6000000000000001E-2</v>
      </c>
      <c r="H33" s="53">
        <v>9999999</v>
      </c>
      <c r="I33" s="32">
        <v>0.92600000000000005</v>
      </c>
      <c r="J33" s="54">
        <v>0.35499999999999998</v>
      </c>
      <c r="K33" s="11">
        <v>7.65</v>
      </c>
      <c r="L33" s="4">
        <v>0.87</v>
      </c>
      <c r="M33" s="12">
        <v>0.32200000000000001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55</v>
      </c>
      <c r="C34" s="4">
        <v>0.67</v>
      </c>
      <c r="D34" s="6">
        <v>0.20200000000000001</v>
      </c>
      <c r="E34" s="11">
        <v>59.4</v>
      </c>
      <c r="F34" s="4">
        <v>0.44</v>
      </c>
      <c r="G34" s="12">
        <v>6.4000000000000001E-2</v>
      </c>
      <c r="H34" s="43"/>
      <c r="I34" s="48"/>
      <c r="J34" s="49"/>
      <c r="K34" s="11">
        <v>9.27</v>
      </c>
      <c r="L34" s="4">
        <v>0.89300000000000002</v>
      </c>
      <c r="M34" s="12">
        <v>0.33600000000000002</v>
      </c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58.5</v>
      </c>
      <c r="C35" s="4">
        <v>0.69</v>
      </c>
      <c r="D35" s="6">
        <v>0.214</v>
      </c>
      <c r="E35" s="11">
        <v>61.9</v>
      </c>
      <c r="F35" s="4">
        <v>0.46200000000000002</v>
      </c>
      <c r="G35" s="12">
        <v>7.6999999999999999E-2</v>
      </c>
      <c r="H35" s="11"/>
      <c r="I35" s="4"/>
      <c r="J35" s="12"/>
      <c r="K35" s="11">
        <v>10.72</v>
      </c>
      <c r="L35" s="4">
        <v>0.90700000000000003</v>
      </c>
      <c r="M35" s="12">
        <v>0.34399999999999997</v>
      </c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60.7</v>
      </c>
      <c r="C36" s="4">
        <v>0.70099999999999996</v>
      </c>
      <c r="D36" s="6">
        <v>0.22</v>
      </c>
      <c r="E36" s="11">
        <v>63.5</v>
      </c>
      <c r="F36" s="4">
        <v>0.47599999999999998</v>
      </c>
      <c r="G36" s="12">
        <v>8.5000000000000006E-2</v>
      </c>
      <c r="H36" s="11"/>
      <c r="I36" s="4"/>
      <c r="J36" s="12"/>
      <c r="K36" s="11">
        <v>11.63</v>
      </c>
      <c r="L36" s="4">
        <v>0.91400000000000003</v>
      </c>
      <c r="M36" s="12">
        <v>0.34899999999999998</v>
      </c>
      <c r="N36" s="7"/>
      <c r="O36" s="4"/>
      <c r="P36" s="6"/>
      <c r="Q36" s="11"/>
      <c r="R36" s="4"/>
      <c r="S36" s="12"/>
    </row>
    <row r="37" spans="1:19" ht="15.75" thickBot="1">
      <c r="A37" s="50">
        <v>28</v>
      </c>
      <c r="B37" s="11">
        <v>63.4</v>
      </c>
      <c r="C37" s="4">
        <v>0.71399999999999997</v>
      </c>
      <c r="D37" s="6">
        <v>0.22800000000000001</v>
      </c>
      <c r="E37" s="11">
        <v>64.8</v>
      </c>
      <c r="F37" s="4">
        <v>0.48599999999999999</v>
      </c>
      <c r="G37" s="12">
        <v>9.1999999999999998E-2</v>
      </c>
      <c r="H37" s="11"/>
      <c r="I37" s="4"/>
      <c r="J37" s="12"/>
      <c r="K37" s="53">
        <v>9999999</v>
      </c>
      <c r="L37" s="32">
        <v>0.91400000000000003</v>
      </c>
      <c r="M37" s="33">
        <v>0.34899999999999998</v>
      </c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68.5</v>
      </c>
      <c r="C38" s="4">
        <v>0.73499999999999999</v>
      </c>
      <c r="D38" s="6">
        <v>0.24099999999999999</v>
      </c>
      <c r="E38" s="11">
        <v>66.2</v>
      </c>
      <c r="F38" s="4">
        <v>0.497</v>
      </c>
      <c r="G38" s="12">
        <v>9.8000000000000004E-2</v>
      </c>
      <c r="H38" s="11"/>
      <c r="I38" s="4"/>
      <c r="J38" s="12"/>
      <c r="K38" s="43"/>
      <c r="L38" s="48"/>
      <c r="M38" s="49"/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73.2</v>
      </c>
      <c r="C39" s="4">
        <v>0.752</v>
      </c>
      <c r="D39" s="6">
        <v>0.251</v>
      </c>
      <c r="E39" s="11">
        <v>68.099999999999994</v>
      </c>
      <c r="F39" s="4">
        <v>0.51100000000000001</v>
      </c>
      <c r="G39" s="12" t="s">
        <v>131</v>
      </c>
      <c r="H39" s="11"/>
      <c r="I39" s="4"/>
      <c r="J39" s="12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11">
        <v>79.900000000000006</v>
      </c>
      <c r="C40" s="4">
        <v>0.77300000000000002</v>
      </c>
      <c r="D40" s="6">
        <v>0.26400000000000001</v>
      </c>
      <c r="E40" s="11">
        <v>70.3</v>
      </c>
      <c r="F40" s="4">
        <v>0.52700000000000002</v>
      </c>
      <c r="G40" s="12">
        <v>0.11600000000000001</v>
      </c>
      <c r="H40" s="11"/>
      <c r="I40" s="4"/>
      <c r="J40" s="12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87.4</v>
      </c>
      <c r="C41" s="4">
        <v>0.79200000000000004</v>
      </c>
      <c r="D41" s="6">
        <v>0.27500000000000002</v>
      </c>
      <c r="E41" s="11">
        <v>72</v>
      </c>
      <c r="F41" s="4">
        <v>0.53800000000000003</v>
      </c>
      <c r="G41" s="12">
        <v>0.123</v>
      </c>
      <c r="H41" s="11"/>
      <c r="I41" s="4"/>
      <c r="J41" s="12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95.5</v>
      </c>
      <c r="C42" s="4">
        <v>0.81</v>
      </c>
      <c r="D42" s="6">
        <v>0.28599999999999998</v>
      </c>
      <c r="E42" s="11">
        <v>73</v>
      </c>
      <c r="F42" s="4">
        <v>0.54400000000000004</v>
      </c>
      <c r="G42" s="12">
        <v>0.126</v>
      </c>
      <c r="H42" s="11"/>
      <c r="I42" s="4"/>
      <c r="J42" s="12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>
        <v>106.1</v>
      </c>
      <c r="C43" s="4">
        <v>0.82899999999999996</v>
      </c>
      <c r="D43" s="6">
        <v>0.29699999999999999</v>
      </c>
      <c r="E43" s="11">
        <v>75.3</v>
      </c>
      <c r="F43" s="4">
        <v>0.55800000000000005</v>
      </c>
      <c r="G43" s="12">
        <v>0.13500000000000001</v>
      </c>
      <c r="H43" s="11"/>
      <c r="I43" s="4"/>
      <c r="J43" s="12"/>
      <c r="K43" s="11"/>
      <c r="L43" s="4"/>
      <c r="M43" s="12"/>
      <c r="N43" s="7"/>
      <c r="O43" s="4"/>
      <c r="P43" s="6"/>
      <c r="Q43" s="11"/>
      <c r="R43" s="4"/>
      <c r="S43" s="12"/>
    </row>
    <row r="44" spans="1:19" ht="15.75" thickBot="1">
      <c r="A44" s="50">
        <v>35</v>
      </c>
      <c r="B44" s="53">
        <v>9999999</v>
      </c>
      <c r="C44" s="32">
        <v>0.82899999999999996</v>
      </c>
      <c r="D44" s="54">
        <v>0.29699999999999999</v>
      </c>
      <c r="E44" s="11">
        <v>78.5</v>
      </c>
      <c r="F44" s="4">
        <v>0.57599999999999996</v>
      </c>
      <c r="G44" s="12">
        <v>0.14499999999999999</v>
      </c>
      <c r="H44" s="11"/>
      <c r="I44" s="4"/>
      <c r="J44" s="12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43"/>
      <c r="C45" s="48"/>
      <c r="D45" s="49"/>
      <c r="E45" s="11">
        <v>80.900000000000006</v>
      </c>
      <c r="F45" s="4">
        <v>0.58899999999999997</v>
      </c>
      <c r="G45" s="12">
        <v>0.153</v>
      </c>
      <c r="H45" s="11"/>
      <c r="I45" s="4"/>
      <c r="J45" s="12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/>
      <c r="C46" s="4"/>
      <c r="D46" s="12"/>
      <c r="E46" s="11">
        <v>83.5</v>
      </c>
      <c r="F46" s="4">
        <v>0.60099999999999998</v>
      </c>
      <c r="G46" s="12">
        <v>0.161</v>
      </c>
      <c r="H46" s="11"/>
      <c r="I46" s="4"/>
      <c r="J46" s="12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86.3</v>
      </c>
      <c r="F47" s="4">
        <v>0.61399999999999999</v>
      </c>
      <c r="G47" s="12">
        <v>0.16800000000000001</v>
      </c>
      <c r="H47" s="11"/>
      <c r="I47" s="4"/>
      <c r="J47" s="12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89.5</v>
      </c>
      <c r="F48" s="4">
        <v>0.628</v>
      </c>
      <c r="G48" s="12">
        <v>0.17699999999999999</v>
      </c>
      <c r="H48" s="11"/>
      <c r="I48" s="4"/>
      <c r="J48" s="12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91.9</v>
      </c>
      <c r="F49" s="4">
        <v>0.63800000000000001</v>
      </c>
      <c r="G49" s="12">
        <v>0.183</v>
      </c>
      <c r="H49" s="11"/>
      <c r="I49" s="4"/>
      <c r="J49" s="12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95.3</v>
      </c>
      <c r="F50" s="4">
        <v>0.65100000000000002</v>
      </c>
      <c r="G50" s="12">
        <v>0.19</v>
      </c>
      <c r="H50" s="11"/>
      <c r="I50" s="4"/>
      <c r="J50" s="12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100.6</v>
      </c>
      <c r="F51" s="4">
        <v>0.66900000000000004</v>
      </c>
      <c r="G51" s="12">
        <v>0.20100000000000001</v>
      </c>
      <c r="H51" s="11"/>
      <c r="I51" s="4"/>
      <c r="J51" s="12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104.4</v>
      </c>
      <c r="F52" s="4">
        <v>0.68100000000000005</v>
      </c>
      <c r="G52" s="12">
        <v>0.20899999999999999</v>
      </c>
      <c r="H52" s="11"/>
      <c r="I52" s="4"/>
      <c r="J52" s="12"/>
      <c r="K52" s="11"/>
      <c r="L52" s="4"/>
      <c r="M52" s="12"/>
      <c r="N52" s="7"/>
      <c r="O52" s="4"/>
      <c r="P52" s="6"/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115.3</v>
      </c>
      <c r="F53" s="4">
        <v>0.71099999999999997</v>
      </c>
      <c r="G53" s="12">
        <v>0.22700000000000001</v>
      </c>
      <c r="H53" s="11"/>
      <c r="I53" s="4"/>
      <c r="J53" s="12"/>
      <c r="K53" s="11"/>
      <c r="L53" s="4"/>
      <c r="M53" s="12"/>
      <c r="N53" s="7"/>
      <c r="O53" s="4"/>
      <c r="P53" s="6"/>
      <c r="Q53" s="11"/>
      <c r="R53" s="4"/>
      <c r="S53" s="12"/>
    </row>
    <row r="54" spans="1:19" ht="15.75" thickBot="1">
      <c r="A54" s="50">
        <v>45</v>
      </c>
      <c r="B54" s="11"/>
      <c r="C54" s="4"/>
      <c r="D54" s="12"/>
      <c r="E54" s="53">
        <v>9999999</v>
      </c>
      <c r="F54" s="32">
        <v>0.71099999999999997</v>
      </c>
      <c r="G54" s="33">
        <v>0.22700000000000001</v>
      </c>
      <c r="H54" s="11"/>
      <c r="I54" s="4"/>
      <c r="J54" s="12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43"/>
      <c r="F55" s="48"/>
      <c r="G55" s="49"/>
      <c r="H55" s="11"/>
      <c r="I55" s="4"/>
      <c r="J55" s="12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11"/>
      <c r="I56" s="4"/>
      <c r="J56" s="12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11"/>
      <c r="I57" s="4"/>
      <c r="J57" s="12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18.2</v>
      </c>
      <c r="C61" s="37"/>
      <c r="D61" s="38"/>
      <c r="E61" s="16">
        <v>33.29</v>
      </c>
      <c r="F61" s="37"/>
      <c r="G61" s="38"/>
      <c r="H61" s="16">
        <v>0.62</v>
      </c>
      <c r="I61" s="37"/>
      <c r="J61" s="38"/>
      <c r="K61" s="86">
        <v>1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37" activePane="bottomLeft" state="frozen"/>
      <selection pane="bottomLeft" activeCell="H66" sqref="H66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38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59.2</v>
      </c>
      <c r="C10" s="4">
        <v>0</v>
      </c>
      <c r="D10" s="6">
        <v>0</v>
      </c>
      <c r="E10" s="11">
        <v>48.2</v>
      </c>
      <c r="F10" s="4">
        <v>0</v>
      </c>
      <c r="G10" s="12">
        <v>0</v>
      </c>
      <c r="H10" s="7"/>
      <c r="I10" s="4"/>
      <c r="J10" s="6"/>
      <c r="K10" s="11">
        <v>5.6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61.3</v>
      </c>
      <c r="C11" s="4">
        <v>3.4000000000000002E-2</v>
      </c>
      <c r="D11" s="6">
        <v>0</v>
      </c>
      <c r="E11" s="11">
        <v>51.3</v>
      </c>
      <c r="F11" s="4">
        <v>0.04</v>
      </c>
      <c r="G11" s="12">
        <v>0</v>
      </c>
      <c r="H11" s="7"/>
      <c r="I11" s="4"/>
      <c r="J11" s="6"/>
      <c r="K11" s="11">
        <v>6.82</v>
      </c>
      <c r="L11" s="4">
        <v>0.161</v>
      </c>
      <c r="M11" s="12">
        <v>1.6E-2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63.7</v>
      </c>
      <c r="C12" s="4">
        <v>7.0000000000000007E-2</v>
      </c>
      <c r="D12" s="6">
        <v>0</v>
      </c>
      <c r="E12" s="11">
        <v>55.5</v>
      </c>
      <c r="F12" s="4">
        <v>0.113</v>
      </c>
      <c r="G12" s="12">
        <v>1.0999999999999999E-2</v>
      </c>
      <c r="H12" s="7"/>
      <c r="I12" s="4"/>
      <c r="J12" s="6"/>
      <c r="K12" s="11">
        <v>8.07</v>
      </c>
      <c r="L12" s="4">
        <v>0.29099999999999998</v>
      </c>
      <c r="M12" s="12">
        <v>2.9000000000000001E-2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64.7</v>
      </c>
      <c r="C13" s="4">
        <v>8.4000000000000005E-2</v>
      </c>
      <c r="D13" s="6">
        <v>0</v>
      </c>
      <c r="E13" s="11">
        <v>58.1</v>
      </c>
      <c r="F13" s="4">
        <v>0.153</v>
      </c>
      <c r="G13" s="12">
        <v>1.4999999999999999E-2</v>
      </c>
      <c r="H13" s="7"/>
      <c r="I13" s="4"/>
      <c r="J13" s="6"/>
      <c r="K13" s="11">
        <v>9.36</v>
      </c>
      <c r="L13" s="4">
        <v>0.38800000000000001</v>
      </c>
      <c r="M13" s="12">
        <v>3.9E-2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66.8</v>
      </c>
      <c r="C14" s="4">
        <v>0.113</v>
      </c>
      <c r="D14" s="6">
        <v>1.0999999999999999E-2</v>
      </c>
      <c r="E14" s="11">
        <v>60.1</v>
      </c>
      <c r="F14" s="4">
        <v>0.18</v>
      </c>
      <c r="G14" s="12">
        <v>1.7999999999999999E-2</v>
      </c>
      <c r="H14" s="7"/>
      <c r="I14" s="4"/>
      <c r="J14" s="6"/>
      <c r="K14" s="11">
        <v>10.08</v>
      </c>
      <c r="L14" s="4">
        <v>0.432</v>
      </c>
      <c r="M14" s="12">
        <v>5.8999999999999997E-2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68</v>
      </c>
      <c r="C15" s="4">
        <v>0.129</v>
      </c>
      <c r="D15" s="6">
        <v>1.2999999999999999E-2</v>
      </c>
      <c r="E15" s="11">
        <v>62</v>
      </c>
      <c r="F15" s="4">
        <v>0.20599999999999999</v>
      </c>
      <c r="G15" s="12">
        <v>2.1000000000000001E-2</v>
      </c>
      <c r="H15" s="7"/>
      <c r="I15" s="4"/>
      <c r="J15" s="6"/>
      <c r="K15" s="11">
        <v>10.83</v>
      </c>
      <c r="L15" s="4">
        <v>0.47099999999999997</v>
      </c>
      <c r="M15" s="12">
        <v>8.3000000000000004E-2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71.2</v>
      </c>
      <c r="C16" s="4">
        <v>0.16900000000000001</v>
      </c>
      <c r="D16" s="6">
        <v>1.7000000000000001E-2</v>
      </c>
      <c r="E16" s="11">
        <v>64.2</v>
      </c>
      <c r="F16" s="4">
        <v>0.23300000000000001</v>
      </c>
      <c r="G16" s="12">
        <v>2.3E-2</v>
      </c>
      <c r="H16" s="7"/>
      <c r="I16" s="4"/>
      <c r="J16" s="6"/>
      <c r="K16" s="11">
        <v>11.39</v>
      </c>
      <c r="L16" s="4">
        <v>0.497</v>
      </c>
      <c r="M16" s="12">
        <v>9.8000000000000004E-2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72.400000000000006</v>
      </c>
      <c r="C17" s="4">
        <v>0.183</v>
      </c>
      <c r="D17" s="6">
        <v>1.7999999999999999E-2</v>
      </c>
      <c r="E17" s="11">
        <v>66.3</v>
      </c>
      <c r="F17" s="4">
        <v>0.25800000000000001</v>
      </c>
      <c r="G17" s="12">
        <v>2.5999999999999999E-2</v>
      </c>
      <c r="H17" s="7"/>
      <c r="I17" s="4"/>
      <c r="J17" s="6"/>
      <c r="K17" s="11">
        <v>12.26</v>
      </c>
      <c r="L17" s="4">
        <v>0.53300000000000003</v>
      </c>
      <c r="M17" s="12">
        <v>0.12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73.400000000000006</v>
      </c>
      <c r="C18" s="4">
        <v>0.19400000000000001</v>
      </c>
      <c r="D18" s="6">
        <v>1.9E-2</v>
      </c>
      <c r="E18" s="11">
        <v>70.3</v>
      </c>
      <c r="F18" s="4">
        <v>0.29899999999999999</v>
      </c>
      <c r="G18" s="12">
        <v>0.03</v>
      </c>
      <c r="H18" s="7"/>
      <c r="I18" s="4"/>
      <c r="J18" s="6"/>
      <c r="K18" s="11">
        <v>13.21</v>
      </c>
      <c r="L18" s="4">
        <v>0.56699999999999995</v>
      </c>
      <c r="M18" s="12">
        <v>0.14000000000000001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74.900000000000006</v>
      </c>
      <c r="C19" s="4">
        <v>0.21</v>
      </c>
      <c r="D19" s="6">
        <v>2.1000000000000001E-2</v>
      </c>
      <c r="E19" s="11">
        <v>71.8</v>
      </c>
      <c r="F19" s="4">
        <v>0.314</v>
      </c>
      <c r="G19" s="12">
        <v>3.1E-2</v>
      </c>
      <c r="H19" s="7"/>
      <c r="I19" s="4"/>
      <c r="J19" s="6"/>
      <c r="K19" s="11">
        <v>13.85</v>
      </c>
      <c r="L19" s="4">
        <v>0.58699999999999997</v>
      </c>
      <c r="M19" s="12">
        <v>0.152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78.099999999999994</v>
      </c>
      <c r="C20" s="4">
        <v>0.24199999999999999</v>
      </c>
      <c r="D20" s="6">
        <v>2.4E-2</v>
      </c>
      <c r="E20" s="11">
        <v>73.099999999999994</v>
      </c>
      <c r="F20" s="4">
        <v>0.32600000000000001</v>
      </c>
      <c r="G20" s="12">
        <v>3.3000000000000002E-2</v>
      </c>
      <c r="H20" s="7"/>
      <c r="I20" s="4"/>
      <c r="J20" s="6"/>
      <c r="K20" s="11">
        <v>14.79</v>
      </c>
      <c r="L20" s="4">
        <v>0.61299999999999999</v>
      </c>
      <c r="M20" s="12">
        <v>0.16800000000000001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80.8</v>
      </c>
      <c r="C21" s="4">
        <v>0.26700000000000002</v>
      </c>
      <c r="D21" s="6">
        <v>2.7E-2</v>
      </c>
      <c r="E21" s="11">
        <v>74.5</v>
      </c>
      <c r="F21" s="4">
        <v>0.34</v>
      </c>
      <c r="G21" s="12">
        <v>3.4000000000000002E-2</v>
      </c>
      <c r="H21" s="7"/>
      <c r="I21" s="4"/>
      <c r="J21" s="6"/>
      <c r="K21" s="11">
        <v>15.37</v>
      </c>
      <c r="L21" s="4">
        <v>0.628</v>
      </c>
      <c r="M21" s="12">
        <v>0.17699999999999999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82.8</v>
      </c>
      <c r="C22" s="4">
        <v>0.28499999999999998</v>
      </c>
      <c r="D22" s="6">
        <v>2.8000000000000001E-2</v>
      </c>
      <c r="E22" s="11">
        <v>77</v>
      </c>
      <c r="F22" s="4">
        <v>0.36099999999999999</v>
      </c>
      <c r="G22" s="12">
        <v>3.5999999999999997E-2</v>
      </c>
      <c r="H22" s="7"/>
      <c r="I22" s="4"/>
      <c r="J22" s="6"/>
      <c r="K22" s="11">
        <v>16.68</v>
      </c>
      <c r="L22" s="4">
        <v>0.65700000000000003</v>
      </c>
      <c r="M22" s="12">
        <v>0.19400000000000001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85.1</v>
      </c>
      <c r="C23" s="4">
        <v>0.30399999999999999</v>
      </c>
      <c r="D23" s="6">
        <v>0.03</v>
      </c>
      <c r="E23" s="11">
        <v>78</v>
      </c>
      <c r="F23" s="4">
        <v>0.36899999999999999</v>
      </c>
      <c r="G23" s="12">
        <v>3.6999999999999998E-2</v>
      </c>
      <c r="H23" s="7"/>
      <c r="I23" s="4"/>
      <c r="J23" s="6"/>
      <c r="K23" s="11">
        <v>17.63</v>
      </c>
      <c r="L23" s="4">
        <v>0.67500000000000004</v>
      </c>
      <c r="M23" s="12">
        <v>0.20499999999999999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87.2</v>
      </c>
      <c r="C24" s="4">
        <v>0.32100000000000001</v>
      </c>
      <c r="D24" s="6">
        <v>3.2000000000000001E-2</v>
      </c>
      <c r="E24" s="11">
        <v>79.599999999999994</v>
      </c>
      <c r="F24" s="4">
        <v>0.38200000000000001</v>
      </c>
      <c r="G24" s="12">
        <v>3.7999999999999999E-2</v>
      </c>
      <c r="H24" s="7"/>
      <c r="I24" s="4"/>
      <c r="J24" s="6"/>
      <c r="K24" s="11">
        <v>18.510000000000002</v>
      </c>
      <c r="L24" s="4">
        <v>0.69099999999999995</v>
      </c>
      <c r="M24" s="12">
        <v>0.214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89.6</v>
      </c>
      <c r="C25" s="4">
        <v>0.33900000000000002</v>
      </c>
      <c r="D25" s="6">
        <v>3.4000000000000002E-2</v>
      </c>
      <c r="E25" s="11">
        <v>81.400000000000006</v>
      </c>
      <c r="F25" s="4">
        <v>0.39500000000000002</v>
      </c>
      <c r="G25" s="12">
        <v>0.04</v>
      </c>
      <c r="H25" s="7"/>
      <c r="I25" s="4"/>
      <c r="J25" s="6"/>
      <c r="K25" s="11">
        <v>19.670000000000002</v>
      </c>
      <c r="L25" s="4">
        <v>0.70899999999999996</v>
      </c>
      <c r="M25" s="12">
        <v>0.22500000000000001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93.5</v>
      </c>
      <c r="C26" s="4">
        <v>0.36699999999999999</v>
      </c>
      <c r="D26" s="6">
        <v>3.6999999999999998E-2</v>
      </c>
      <c r="E26" s="11">
        <v>84.5</v>
      </c>
      <c r="F26" s="4">
        <v>0.41799999999999998</v>
      </c>
      <c r="G26" s="12">
        <v>5.0999999999999997E-2</v>
      </c>
      <c r="H26" s="7"/>
      <c r="I26" s="4"/>
      <c r="J26" s="6"/>
      <c r="K26" s="11">
        <v>21.92</v>
      </c>
      <c r="L26" s="4">
        <v>0.73899999999999999</v>
      </c>
      <c r="M26" s="12">
        <v>0.24299999999999999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96.8</v>
      </c>
      <c r="C27" s="4">
        <v>0.38800000000000001</v>
      </c>
      <c r="D27" s="6">
        <v>3.9E-2</v>
      </c>
      <c r="E27" s="11">
        <v>87.2</v>
      </c>
      <c r="F27" s="4">
        <v>0.435</v>
      </c>
      <c r="G27" s="12">
        <v>6.0999999999999999E-2</v>
      </c>
      <c r="H27" s="7"/>
      <c r="I27" s="4"/>
      <c r="J27" s="6"/>
      <c r="K27" s="11">
        <v>23.04</v>
      </c>
      <c r="L27" s="4">
        <v>0.752</v>
      </c>
      <c r="M27" s="12">
        <v>0.251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98.1</v>
      </c>
      <c r="C28" s="4">
        <v>0.39600000000000002</v>
      </c>
      <c r="D28" s="6">
        <v>0.04</v>
      </c>
      <c r="E28" s="11">
        <v>89.1</v>
      </c>
      <c r="F28" s="4">
        <v>0.44700000000000001</v>
      </c>
      <c r="G28" s="12">
        <v>6.8000000000000005E-2</v>
      </c>
      <c r="H28" s="7"/>
      <c r="I28" s="4"/>
      <c r="J28" s="6"/>
      <c r="K28" s="11">
        <v>24.21</v>
      </c>
      <c r="L28" s="4">
        <v>0.76400000000000001</v>
      </c>
      <c r="M28" s="12">
        <v>0.25800000000000001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100.9</v>
      </c>
      <c r="C29" s="4">
        <v>0.41299999999999998</v>
      </c>
      <c r="D29" s="6">
        <v>4.8000000000000001E-2</v>
      </c>
      <c r="E29" s="11">
        <v>90.4</v>
      </c>
      <c r="F29" s="4">
        <v>0.45500000000000002</v>
      </c>
      <c r="G29" s="12">
        <v>7.2999999999999995E-2</v>
      </c>
      <c r="H29" s="7"/>
      <c r="I29" s="4"/>
      <c r="J29" s="6"/>
      <c r="K29" s="11">
        <v>26.09</v>
      </c>
      <c r="L29" s="4">
        <v>0.78100000000000003</v>
      </c>
      <c r="M29" s="12">
        <v>0.26800000000000002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102.5</v>
      </c>
      <c r="C30" s="4">
        <v>0.42199999999999999</v>
      </c>
      <c r="D30" s="6">
        <v>5.2999999999999999E-2</v>
      </c>
      <c r="E30" s="11">
        <v>92.2</v>
      </c>
      <c r="F30" s="4">
        <v>0.46600000000000003</v>
      </c>
      <c r="G30" s="12">
        <v>7.9000000000000001E-2</v>
      </c>
      <c r="H30" s="7"/>
      <c r="I30" s="4"/>
      <c r="J30" s="6"/>
      <c r="K30" s="11">
        <v>27.83</v>
      </c>
      <c r="L30" s="4">
        <v>0.79400000000000004</v>
      </c>
      <c r="M30" s="12">
        <v>0.27700000000000002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105.1</v>
      </c>
      <c r="C31" s="4">
        <v>0.436</v>
      </c>
      <c r="D31" s="6">
        <v>6.2E-2</v>
      </c>
      <c r="E31" s="11">
        <v>94.1</v>
      </c>
      <c r="F31" s="4">
        <v>0.47699999999999998</v>
      </c>
      <c r="G31" s="12">
        <v>8.5999999999999993E-2</v>
      </c>
      <c r="H31" s="7"/>
      <c r="I31" s="4"/>
      <c r="J31" s="6"/>
      <c r="K31" s="11">
        <v>29.3</v>
      </c>
      <c r="L31" s="4">
        <v>0.80500000000000005</v>
      </c>
      <c r="M31" s="12">
        <v>0.28299999999999997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108.6</v>
      </c>
      <c r="C32" s="4">
        <v>0.45500000000000002</v>
      </c>
      <c r="D32" s="6">
        <v>7.2999999999999995E-2</v>
      </c>
      <c r="E32" s="11">
        <v>96.3</v>
      </c>
      <c r="F32" s="4">
        <v>0.48899999999999999</v>
      </c>
      <c r="G32" s="12">
        <v>9.2999999999999999E-2</v>
      </c>
      <c r="H32" s="7"/>
      <c r="I32" s="4"/>
      <c r="J32" s="6"/>
      <c r="K32" s="11">
        <v>30.3</v>
      </c>
      <c r="L32" s="4">
        <v>0.81100000000000005</v>
      </c>
      <c r="M32" s="12">
        <v>0.28699999999999998</v>
      </c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110.1</v>
      </c>
      <c r="C33" s="4">
        <v>0.46200000000000002</v>
      </c>
      <c r="D33" s="6">
        <v>7.6999999999999999E-2</v>
      </c>
      <c r="E33" s="11">
        <v>98.6</v>
      </c>
      <c r="F33" s="4">
        <v>0.501</v>
      </c>
      <c r="G33" s="12">
        <v>0.1</v>
      </c>
      <c r="H33" s="7"/>
      <c r="I33" s="4"/>
      <c r="J33" s="6"/>
      <c r="K33" s="11">
        <v>31.33</v>
      </c>
      <c r="L33" s="4">
        <v>0.81699999999999995</v>
      </c>
      <c r="M33" s="12">
        <v>0.28999999999999998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111.3</v>
      </c>
      <c r="C34" s="4">
        <v>0.46800000000000003</v>
      </c>
      <c r="D34" s="6">
        <v>8.1000000000000003E-2</v>
      </c>
      <c r="E34" s="11">
        <v>99.5</v>
      </c>
      <c r="F34" s="4">
        <v>0.505</v>
      </c>
      <c r="G34" s="12">
        <v>0.10299999999999999</v>
      </c>
      <c r="H34" s="7"/>
      <c r="I34" s="4"/>
      <c r="J34" s="6"/>
      <c r="K34" s="11">
        <v>32.93</v>
      </c>
      <c r="L34" s="4">
        <v>0.82599999999999996</v>
      </c>
      <c r="M34" s="12">
        <v>0.29599999999999999</v>
      </c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113.9</v>
      </c>
      <c r="C35" s="4">
        <v>0.48</v>
      </c>
      <c r="D35" s="6">
        <v>8.7999999999999995E-2</v>
      </c>
      <c r="E35" s="11">
        <v>100.9</v>
      </c>
      <c r="F35" s="4">
        <v>0.51200000000000001</v>
      </c>
      <c r="G35" s="12">
        <v>0.107</v>
      </c>
      <c r="H35" s="7"/>
      <c r="I35" s="4"/>
      <c r="J35" s="6"/>
      <c r="K35" s="11">
        <v>37.18</v>
      </c>
      <c r="L35" s="4">
        <v>0.84599999999999997</v>
      </c>
      <c r="M35" s="12">
        <v>0.308</v>
      </c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114.8</v>
      </c>
      <c r="C36" s="4">
        <v>0.48399999999999999</v>
      </c>
      <c r="D36" s="6">
        <v>9.0999999999999998E-2</v>
      </c>
      <c r="E36" s="11">
        <v>102.3</v>
      </c>
      <c r="F36" s="4">
        <v>0.51900000000000002</v>
      </c>
      <c r="G36" s="12">
        <v>0.111</v>
      </c>
      <c r="H36" s="7"/>
      <c r="I36" s="4"/>
      <c r="J36" s="6"/>
      <c r="K36" s="11">
        <v>40.46</v>
      </c>
      <c r="L36" s="4">
        <v>0.85799999999999998</v>
      </c>
      <c r="M36" s="12">
        <v>0.315</v>
      </c>
      <c r="N36" s="7"/>
      <c r="O36" s="4"/>
      <c r="P36" s="6"/>
      <c r="Q36" s="11"/>
      <c r="R36" s="4"/>
      <c r="S36" s="12"/>
    </row>
    <row r="37" spans="1:19" ht="15.75" thickBot="1">
      <c r="A37" s="50">
        <v>28</v>
      </c>
      <c r="B37" s="11">
        <v>116.4</v>
      </c>
      <c r="C37" s="4">
        <v>0.49099999999999999</v>
      </c>
      <c r="D37" s="6">
        <v>9.5000000000000001E-2</v>
      </c>
      <c r="E37" s="11">
        <v>103.9</v>
      </c>
      <c r="F37" s="4">
        <v>0.52600000000000002</v>
      </c>
      <c r="G37" s="12">
        <v>0.11600000000000001</v>
      </c>
      <c r="H37" s="7"/>
      <c r="I37" s="4"/>
      <c r="J37" s="6"/>
      <c r="K37" s="53">
        <v>9999999</v>
      </c>
      <c r="L37" s="32">
        <v>0.85799999999999998</v>
      </c>
      <c r="M37" s="33">
        <v>0.315</v>
      </c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118.3</v>
      </c>
      <c r="C38" s="4">
        <v>0.499</v>
      </c>
      <c r="D38" s="6">
        <v>0.1</v>
      </c>
      <c r="E38" s="11">
        <v>110.1</v>
      </c>
      <c r="F38" s="4">
        <v>0.55300000000000005</v>
      </c>
      <c r="G38" s="12">
        <v>0.13200000000000001</v>
      </c>
      <c r="H38" s="7"/>
      <c r="I38" s="4"/>
      <c r="J38" s="6"/>
      <c r="K38" s="43"/>
      <c r="L38" s="48"/>
      <c r="M38" s="49"/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121.1</v>
      </c>
      <c r="C39" s="4">
        <v>0.51100000000000001</v>
      </c>
      <c r="D39" s="6">
        <v>0.107</v>
      </c>
      <c r="E39" s="11">
        <v>113.2</v>
      </c>
      <c r="F39" s="4">
        <v>0.56499999999999995</v>
      </c>
      <c r="G39" s="12">
        <v>0.13900000000000001</v>
      </c>
      <c r="H39" s="7"/>
      <c r="I39" s="4"/>
      <c r="J39" s="6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11">
        <v>127.4</v>
      </c>
      <c r="C40" s="4">
        <v>0.53500000000000003</v>
      </c>
      <c r="D40" s="6">
        <v>0.121</v>
      </c>
      <c r="E40" s="11">
        <v>115.9</v>
      </c>
      <c r="F40" s="4">
        <v>0.57499999999999996</v>
      </c>
      <c r="G40" s="12">
        <v>0.14499999999999999</v>
      </c>
      <c r="H40" s="7"/>
      <c r="I40" s="4"/>
      <c r="J40" s="6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133.4</v>
      </c>
      <c r="C41" s="4">
        <v>0.55600000000000005</v>
      </c>
      <c r="D41" s="6">
        <v>0.13400000000000001</v>
      </c>
      <c r="E41" s="11">
        <v>120.5</v>
      </c>
      <c r="F41" s="4">
        <v>0.59099999999999997</v>
      </c>
      <c r="G41" s="12">
        <v>0.155</v>
      </c>
      <c r="H41" s="7"/>
      <c r="I41" s="4"/>
      <c r="J41" s="6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136.69999999999999</v>
      </c>
      <c r="C42" s="4">
        <v>0.56699999999999995</v>
      </c>
      <c r="D42" s="6">
        <v>0.14000000000000001</v>
      </c>
      <c r="E42" s="11">
        <v>127.6</v>
      </c>
      <c r="F42" s="4">
        <v>0.61399999999999999</v>
      </c>
      <c r="G42" s="12">
        <v>0.16900000000000001</v>
      </c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>
        <v>141.30000000000001</v>
      </c>
      <c r="C43" s="4">
        <v>0.58099999999999996</v>
      </c>
      <c r="D43" s="6">
        <v>0.14799999999999999</v>
      </c>
      <c r="E43" s="11">
        <v>135.69999999999999</v>
      </c>
      <c r="F43" s="4">
        <v>0.63700000000000001</v>
      </c>
      <c r="G43" s="12">
        <v>0.182</v>
      </c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>
        <v>144.9</v>
      </c>
      <c r="C44" s="4">
        <v>0.59099999999999997</v>
      </c>
      <c r="D44" s="6">
        <v>0.155</v>
      </c>
      <c r="E44" s="11">
        <v>137.19999999999999</v>
      </c>
      <c r="F44" s="4">
        <v>0.64100000000000001</v>
      </c>
      <c r="G44" s="12">
        <v>0.185</v>
      </c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11">
        <v>147</v>
      </c>
      <c r="C45" s="4">
        <v>0.59699999999999998</v>
      </c>
      <c r="D45" s="6">
        <v>0.158</v>
      </c>
      <c r="E45" s="11">
        <v>140.19999999999999</v>
      </c>
      <c r="F45" s="4">
        <v>0.64900000000000002</v>
      </c>
      <c r="G45" s="12">
        <v>0.189</v>
      </c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>
        <v>151.19999999999999</v>
      </c>
      <c r="C46" s="4">
        <v>0.60799999999999998</v>
      </c>
      <c r="D46" s="6">
        <v>0.16500000000000001</v>
      </c>
      <c r="E46" s="11">
        <v>144.4</v>
      </c>
      <c r="F46" s="4">
        <v>0.65900000000000003</v>
      </c>
      <c r="G46" s="12">
        <v>0.19500000000000001</v>
      </c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>
        <v>162.5</v>
      </c>
      <c r="C47" s="4">
        <v>0.63600000000000001</v>
      </c>
      <c r="D47" s="6">
        <v>0.18099999999999999</v>
      </c>
      <c r="E47" s="11">
        <v>150.19999999999999</v>
      </c>
      <c r="F47" s="4">
        <v>0.67200000000000004</v>
      </c>
      <c r="G47" s="12">
        <v>0.20300000000000001</v>
      </c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>
        <v>169</v>
      </c>
      <c r="C48" s="4">
        <v>0.65</v>
      </c>
      <c r="D48" s="6">
        <v>0.19</v>
      </c>
      <c r="E48" s="11">
        <v>152</v>
      </c>
      <c r="F48" s="4">
        <v>0.67600000000000005</v>
      </c>
      <c r="G48" s="12">
        <v>0.20599999999999999</v>
      </c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>
        <v>177.9</v>
      </c>
      <c r="C49" s="4">
        <v>0.66700000000000004</v>
      </c>
      <c r="D49" s="6">
        <v>0.2</v>
      </c>
      <c r="E49" s="11">
        <v>161.1</v>
      </c>
      <c r="F49" s="4">
        <v>0.69399999999999995</v>
      </c>
      <c r="G49" s="12">
        <v>0.217</v>
      </c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 ht="15.75" thickBot="1">
      <c r="A50" s="50">
        <v>41</v>
      </c>
      <c r="B50" s="11">
        <v>198.5</v>
      </c>
      <c r="C50" s="4">
        <v>0.70199999999999996</v>
      </c>
      <c r="D50" s="6">
        <v>0.221</v>
      </c>
      <c r="E50" s="53">
        <v>9999999</v>
      </c>
      <c r="F50" s="32">
        <v>0.69399999999999995</v>
      </c>
      <c r="G50" s="33">
        <v>0.217</v>
      </c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>
        <v>211.7</v>
      </c>
      <c r="C51" s="4">
        <v>0.72</v>
      </c>
      <c r="D51" s="6">
        <v>0.23200000000000001</v>
      </c>
      <c r="E51" s="43"/>
      <c r="F51" s="48"/>
      <c r="G51" s="49"/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>
        <v>235.6</v>
      </c>
      <c r="C52" s="4">
        <v>0.749</v>
      </c>
      <c r="D52" s="6">
        <v>0.249</v>
      </c>
      <c r="E52" s="11"/>
      <c r="F52" s="4"/>
      <c r="G52" s="12"/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 ht="15.75" thickBot="1">
      <c r="A53" s="50">
        <v>44</v>
      </c>
      <c r="B53" s="53">
        <v>9999999</v>
      </c>
      <c r="C53" s="32">
        <v>0.749</v>
      </c>
      <c r="D53" s="54">
        <v>0.249</v>
      </c>
      <c r="E53" s="11"/>
      <c r="F53" s="4"/>
      <c r="G53" s="12"/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43"/>
      <c r="C54" s="48"/>
      <c r="D54" s="49"/>
      <c r="E54" s="11"/>
      <c r="F54" s="4"/>
      <c r="G54" s="12"/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11"/>
      <c r="F55" s="4"/>
      <c r="G55" s="12"/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59.22</v>
      </c>
      <c r="C61" s="37"/>
      <c r="D61" s="38"/>
      <c r="E61" s="16">
        <v>49.23</v>
      </c>
      <c r="F61" s="37"/>
      <c r="G61" s="38"/>
      <c r="H61" s="16"/>
      <c r="I61" s="37"/>
      <c r="J61" s="38"/>
      <c r="K61" s="16">
        <v>5.73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37" activePane="bottomLeft" state="frozen"/>
      <selection pane="bottomLeft" activeCell="A4" sqref="A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39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11.6</v>
      </c>
      <c r="C10" s="4">
        <v>0</v>
      </c>
      <c r="D10" s="6">
        <v>0</v>
      </c>
      <c r="E10" s="11">
        <v>28.9</v>
      </c>
      <c r="F10" s="4">
        <v>0</v>
      </c>
      <c r="G10" s="12">
        <v>0</v>
      </c>
      <c r="H10" s="7">
        <v>1.49</v>
      </c>
      <c r="I10" s="4">
        <v>0</v>
      </c>
      <c r="J10" s="6">
        <v>0</v>
      </c>
      <c r="K10" s="11">
        <v>4.0999999999999996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12.3</v>
      </c>
      <c r="C11" s="4">
        <v>1.4E-2</v>
      </c>
      <c r="D11" s="6">
        <v>0</v>
      </c>
      <c r="E11" s="11">
        <v>29.7</v>
      </c>
      <c r="F11" s="4">
        <v>1.6E-2</v>
      </c>
      <c r="G11" s="12">
        <v>0</v>
      </c>
      <c r="H11" s="7">
        <v>1.55</v>
      </c>
      <c r="I11" s="4">
        <v>0.03</v>
      </c>
      <c r="J11" s="6">
        <v>0</v>
      </c>
      <c r="K11" s="11">
        <v>4.3</v>
      </c>
      <c r="L11" s="4">
        <v>3.5999999999999997E-2</v>
      </c>
      <c r="M11" s="12">
        <v>0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12.8</v>
      </c>
      <c r="C12" s="4">
        <v>5.1999999999999998E-2</v>
      </c>
      <c r="D12" s="6">
        <v>0</v>
      </c>
      <c r="E12" s="11">
        <v>31.2</v>
      </c>
      <c r="F12" s="4">
        <v>6.4000000000000001E-2</v>
      </c>
      <c r="G12" s="12">
        <v>0</v>
      </c>
      <c r="H12" s="7">
        <v>1.62</v>
      </c>
      <c r="I12" s="4">
        <v>7.1999999999999995E-2</v>
      </c>
      <c r="J12" s="6">
        <v>0</v>
      </c>
      <c r="K12" s="11">
        <v>4.4000000000000004</v>
      </c>
      <c r="L12" s="4">
        <v>5.8000000000000003E-2</v>
      </c>
      <c r="M12" s="12">
        <v>0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13.5</v>
      </c>
      <c r="C13" s="4">
        <v>0.10100000000000001</v>
      </c>
      <c r="D13" s="6">
        <v>0.01</v>
      </c>
      <c r="E13" s="11">
        <v>32.700000000000003</v>
      </c>
      <c r="F13" s="4">
        <v>0.106</v>
      </c>
      <c r="G13" s="12">
        <v>1.0999999999999999E-2</v>
      </c>
      <c r="H13" s="7">
        <v>1.71</v>
      </c>
      <c r="I13" s="4">
        <v>0.121</v>
      </c>
      <c r="J13" s="6">
        <v>1.2E-2</v>
      </c>
      <c r="K13" s="11">
        <v>4.5</v>
      </c>
      <c r="L13" s="4">
        <v>7.9000000000000001E-2</v>
      </c>
      <c r="M13" s="12">
        <v>0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14.1</v>
      </c>
      <c r="C14" s="4">
        <v>0.14000000000000001</v>
      </c>
      <c r="D14" s="6">
        <v>1.4E-2</v>
      </c>
      <c r="E14" s="11">
        <v>34</v>
      </c>
      <c r="F14" s="4">
        <v>0.14099999999999999</v>
      </c>
      <c r="G14" s="12">
        <v>1.4E-2</v>
      </c>
      <c r="H14" s="7">
        <v>1.75</v>
      </c>
      <c r="I14" s="4">
        <v>0.14099999999999999</v>
      </c>
      <c r="J14" s="6">
        <v>1.4E-2</v>
      </c>
      <c r="K14" s="11">
        <v>4.5999999999999996</v>
      </c>
      <c r="L14" s="4">
        <v>9.9000000000000005E-2</v>
      </c>
      <c r="M14" s="12">
        <v>0.01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14.9</v>
      </c>
      <c r="C15" s="4">
        <v>0.186</v>
      </c>
      <c r="D15" s="6">
        <v>1.9E-2</v>
      </c>
      <c r="E15" s="11">
        <v>34.9</v>
      </c>
      <c r="F15" s="4">
        <v>0.16300000000000001</v>
      </c>
      <c r="G15" s="12">
        <v>1.6E-2</v>
      </c>
      <c r="H15" s="7">
        <v>1.85</v>
      </c>
      <c r="I15" s="4">
        <v>0.187</v>
      </c>
      <c r="J15" s="6">
        <v>1.9E-2</v>
      </c>
      <c r="K15" s="11">
        <v>4.8</v>
      </c>
      <c r="L15" s="4">
        <v>0.13600000000000001</v>
      </c>
      <c r="M15" s="12">
        <v>1.4E-2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15.8</v>
      </c>
      <c r="C16" s="4">
        <v>0.23200000000000001</v>
      </c>
      <c r="D16" s="6">
        <v>2.3E-2</v>
      </c>
      <c r="E16" s="11">
        <v>35.6</v>
      </c>
      <c r="F16" s="4">
        <v>0.17899999999999999</v>
      </c>
      <c r="G16" s="12">
        <v>1.7999999999999999E-2</v>
      </c>
      <c r="H16" s="7">
        <v>1.93</v>
      </c>
      <c r="I16" s="4">
        <v>0.221</v>
      </c>
      <c r="J16" s="6">
        <v>2.1999999999999999E-2</v>
      </c>
      <c r="K16" s="11">
        <v>5</v>
      </c>
      <c r="L16" s="4">
        <v>0.17100000000000001</v>
      </c>
      <c r="M16" s="12">
        <v>1.7000000000000001E-2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16.399999999999999</v>
      </c>
      <c r="C17" s="4">
        <v>0.26</v>
      </c>
      <c r="D17" s="6">
        <v>2.5999999999999999E-2</v>
      </c>
      <c r="E17" s="11">
        <v>36.299999999999997</v>
      </c>
      <c r="F17" s="4">
        <v>0.19500000000000001</v>
      </c>
      <c r="G17" s="12">
        <v>0.02</v>
      </c>
      <c r="H17" s="7">
        <v>2.08</v>
      </c>
      <c r="I17" s="4">
        <v>0.27700000000000002</v>
      </c>
      <c r="J17" s="6">
        <v>2.8000000000000001E-2</v>
      </c>
      <c r="K17" s="11">
        <v>5.2</v>
      </c>
      <c r="L17" s="4">
        <v>0.20300000000000001</v>
      </c>
      <c r="M17" s="12">
        <v>0.02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16.899999999999999</v>
      </c>
      <c r="C18" s="4">
        <v>0.28199999999999997</v>
      </c>
      <c r="D18" s="6">
        <v>2.8000000000000001E-2</v>
      </c>
      <c r="E18" s="11">
        <v>37.200000000000003</v>
      </c>
      <c r="F18" s="4">
        <v>0.215</v>
      </c>
      <c r="G18" s="12">
        <v>2.1000000000000001E-2</v>
      </c>
      <c r="H18" s="7">
        <v>2.2200000000000002</v>
      </c>
      <c r="I18" s="4">
        <v>0.32300000000000001</v>
      </c>
      <c r="J18" s="6">
        <v>3.2000000000000001E-2</v>
      </c>
      <c r="K18" s="11">
        <v>5.4</v>
      </c>
      <c r="L18" s="4">
        <v>0.23200000000000001</v>
      </c>
      <c r="M18" s="12">
        <v>2.3E-2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17.399999999999999</v>
      </c>
      <c r="C19" s="4">
        <v>0.30299999999999999</v>
      </c>
      <c r="D19" s="6">
        <v>0.03</v>
      </c>
      <c r="E19" s="11">
        <v>38.4</v>
      </c>
      <c r="F19" s="4">
        <v>0.23899999999999999</v>
      </c>
      <c r="G19" s="12">
        <v>2.4E-2</v>
      </c>
      <c r="H19" s="7">
        <v>2.3199999999999998</v>
      </c>
      <c r="I19" s="4">
        <v>0.35199999999999998</v>
      </c>
      <c r="J19" s="6">
        <v>3.5000000000000003E-2</v>
      </c>
      <c r="K19" s="11">
        <v>5.6</v>
      </c>
      <c r="L19" s="4">
        <v>0.26</v>
      </c>
      <c r="M19" s="12">
        <v>2.5999999999999999E-2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18</v>
      </c>
      <c r="C20" s="4">
        <v>0.32600000000000001</v>
      </c>
      <c r="D20" s="6">
        <v>3.3000000000000002E-2</v>
      </c>
      <c r="E20" s="11">
        <v>39.200000000000003</v>
      </c>
      <c r="F20" s="4">
        <v>0.255</v>
      </c>
      <c r="G20" s="12">
        <v>2.5000000000000001E-2</v>
      </c>
      <c r="H20" s="7">
        <v>2.4500000000000002</v>
      </c>
      <c r="I20" s="4">
        <v>0.38600000000000001</v>
      </c>
      <c r="J20" s="6">
        <v>3.9E-2</v>
      </c>
      <c r="K20" s="11">
        <v>5.7</v>
      </c>
      <c r="L20" s="4">
        <v>0.27300000000000002</v>
      </c>
      <c r="M20" s="12">
        <v>2.7E-2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18.5</v>
      </c>
      <c r="C21" s="4">
        <v>0.34399999999999997</v>
      </c>
      <c r="D21" s="6">
        <v>3.4000000000000002E-2</v>
      </c>
      <c r="E21" s="11">
        <v>39.9</v>
      </c>
      <c r="F21" s="4">
        <v>0.26800000000000002</v>
      </c>
      <c r="G21" s="12">
        <v>2.7E-2</v>
      </c>
      <c r="H21" s="7">
        <v>2.57</v>
      </c>
      <c r="I21" s="4">
        <v>0.41499999999999998</v>
      </c>
      <c r="J21" s="6">
        <v>4.9000000000000002E-2</v>
      </c>
      <c r="K21" s="11">
        <v>5.8</v>
      </c>
      <c r="L21" s="4">
        <v>0.28499999999999998</v>
      </c>
      <c r="M21" s="12">
        <v>2.9000000000000001E-2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18.899999999999999</v>
      </c>
      <c r="C22" s="4">
        <v>0.35799999999999998</v>
      </c>
      <c r="D22" s="6">
        <v>3.5999999999999997E-2</v>
      </c>
      <c r="E22" s="11">
        <v>40.6</v>
      </c>
      <c r="F22" s="4">
        <v>0.28000000000000003</v>
      </c>
      <c r="G22" s="12">
        <v>2.8000000000000001E-2</v>
      </c>
      <c r="H22" s="7">
        <v>2.72</v>
      </c>
      <c r="I22" s="4">
        <v>0.44700000000000001</v>
      </c>
      <c r="J22" s="6">
        <v>6.8000000000000005E-2</v>
      </c>
      <c r="K22" s="11">
        <v>6</v>
      </c>
      <c r="L22" s="4">
        <v>0.309</v>
      </c>
      <c r="M22" s="12">
        <v>3.1E-2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19.8</v>
      </c>
      <c r="C23" s="4">
        <v>0.38700000000000001</v>
      </c>
      <c r="D23" s="6">
        <v>3.9E-2</v>
      </c>
      <c r="E23" s="11">
        <v>41.4</v>
      </c>
      <c r="F23" s="4">
        <v>0.29399999999999998</v>
      </c>
      <c r="G23" s="12">
        <v>2.9000000000000001E-2</v>
      </c>
      <c r="H23" s="7">
        <v>2.85</v>
      </c>
      <c r="I23" s="4">
        <v>0.47199999999999998</v>
      </c>
      <c r="J23" s="6">
        <v>8.3000000000000004E-2</v>
      </c>
      <c r="K23" s="11">
        <v>6.2</v>
      </c>
      <c r="L23" s="4">
        <v>0.33100000000000002</v>
      </c>
      <c r="M23" s="12">
        <v>3.3000000000000002E-2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20.3</v>
      </c>
      <c r="C24" s="4">
        <v>0.40200000000000002</v>
      </c>
      <c r="D24" s="6">
        <v>4.1000000000000002E-2</v>
      </c>
      <c r="E24" s="11">
        <v>42.4</v>
      </c>
      <c r="F24" s="4">
        <v>0.311</v>
      </c>
      <c r="G24" s="12">
        <v>3.1E-2</v>
      </c>
      <c r="H24" s="7">
        <v>2.94</v>
      </c>
      <c r="I24" s="4">
        <v>0.48799999999999999</v>
      </c>
      <c r="J24" s="6">
        <v>9.2999999999999999E-2</v>
      </c>
      <c r="K24" s="11">
        <v>6.4</v>
      </c>
      <c r="L24" s="4">
        <v>0.35199999999999998</v>
      </c>
      <c r="M24" s="12">
        <v>3.5000000000000003E-2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20.9</v>
      </c>
      <c r="C25" s="4">
        <v>0.42</v>
      </c>
      <c r="D25" s="6">
        <v>5.1999999999999998E-2</v>
      </c>
      <c r="E25" s="11">
        <v>43.1</v>
      </c>
      <c r="F25" s="4">
        <v>0.32200000000000001</v>
      </c>
      <c r="G25" s="12">
        <v>3.2000000000000001E-2</v>
      </c>
      <c r="H25" s="7">
        <v>3.05</v>
      </c>
      <c r="I25" s="4">
        <v>0.50700000000000001</v>
      </c>
      <c r="J25" s="6">
        <v>0.104</v>
      </c>
      <c r="K25" s="11">
        <v>6.6</v>
      </c>
      <c r="L25" s="4">
        <v>0.372</v>
      </c>
      <c r="M25" s="12">
        <v>3.6999999999999998E-2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21.6</v>
      </c>
      <c r="C26" s="4">
        <v>0.438</v>
      </c>
      <c r="D26" s="6">
        <v>6.3E-2</v>
      </c>
      <c r="E26" s="11">
        <v>43.8</v>
      </c>
      <c r="F26" s="4">
        <v>0.33300000000000002</v>
      </c>
      <c r="G26" s="12">
        <v>3.3000000000000002E-2</v>
      </c>
      <c r="H26" s="7">
        <v>3.22</v>
      </c>
      <c r="I26" s="4">
        <v>0.53300000000000003</v>
      </c>
      <c r="J26" s="6">
        <v>0.12</v>
      </c>
      <c r="K26" s="11">
        <v>6.7</v>
      </c>
      <c r="L26" s="4">
        <v>0.38100000000000001</v>
      </c>
      <c r="M26" s="12">
        <v>3.7999999999999999E-2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22.7</v>
      </c>
      <c r="C27" s="4">
        <v>0.46600000000000003</v>
      </c>
      <c r="D27" s="6">
        <v>7.9000000000000001E-2</v>
      </c>
      <c r="E27" s="11">
        <v>45</v>
      </c>
      <c r="F27" s="4">
        <v>0.35099999999999998</v>
      </c>
      <c r="G27" s="12">
        <v>3.5000000000000003E-2</v>
      </c>
      <c r="H27" s="7">
        <v>3.28</v>
      </c>
      <c r="I27" s="4">
        <v>0.54100000000000004</v>
      </c>
      <c r="J27" s="6">
        <v>0.125</v>
      </c>
      <c r="K27" s="11">
        <v>7</v>
      </c>
      <c r="L27" s="4">
        <v>0.40799999999999997</v>
      </c>
      <c r="M27" s="12">
        <v>4.4999999999999998E-2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23.9</v>
      </c>
      <c r="C28" s="4">
        <v>0.49199999999999999</v>
      </c>
      <c r="D28" s="6">
        <v>9.5000000000000001E-2</v>
      </c>
      <c r="E28" s="11">
        <v>45.5</v>
      </c>
      <c r="F28" s="4">
        <v>0.35799999999999998</v>
      </c>
      <c r="G28" s="12">
        <v>3.5999999999999997E-2</v>
      </c>
      <c r="H28" s="7">
        <v>3.4</v>
      </c>
      <c r="I28" s="4">
        <v>0.55800000000000005</v>
      </c>
      <c r="J28" s="6">
        <v>0.13500000000000001</v>
      </c>
      <c r="K28" s="11">
        <v>7.2</v>
      </c>
      <c r="L28" s="4">
        <v>0.42399999999999999</v>
      </c>
      <c r="M28" s="12">
        <v>5.5E-2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24.8</v>
      </c>
      <c r="C29" s="4">
        <v>0.51100000000000001</v>
      </c>
      <c r="D29" s="6">
        <v>0.106</v>
      </c>
      <c r="E29" s="11">
        <v>46.1</v>
      </c>
      <c r="F29" s="4">
        <v>0.36599999999999999</v>
      </c>
      <c r="G29" s="12">
        <v>3.6999999999999998E-2</v>
      </c>
      <c r="H29" s="7">
        <v>3.69</v>
      </c>
      <c r="I29" s="4">
        <v>0.59199999999999997</v>
      </c>
      <c r="J29" s="6">
        <v>0.155</v>
      </c>
      <c r="K29" s="11">
        <v>7.5</v>
      </c>
      <c r="L29" s="4">
        <v>0.44700000000000001</v>
      </c>
      <c r="M29" s="12">
        <v>6.8000000000000005E-2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25.9</v>
      </c>
      <c r="C30" s="4">
        <v>0.53200000000000003</v>
      </c>
      <c r="D30" s="6">
        <v>0.11899999999999999</v>
      </c>
      <c r="E30" s="11">
        <v>46.8</v>
      </c>
      <c r="F30" s="4">
        <v>0.376</v>
      </c>
      <c r="G30" s="12">
        <v>3.7999999999999999E-2</v>
      </c>
      <c r="H30" s="7">
        <v>3.83</v>
      </c>
      <c r="I30" s="4">
        <v>0.60699999999999998</v>
      </c>
      <c r="J30" s="6">
        <v>0.16400000000000001</v>
      </c>
      <c r="K30" s="11">
        <v>7.6</v>
      </c>
      <c r="L30" s="4">
        <v>0.45400000000000001</v>
      </c>
      <c r="M30" s="12">
        <v>7.2999999999999995E-2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26.9</v>
      </c>
      <c r="C31" s="4">
        <v>0.54900000000000004</v>
      </c>
      <c r="D31" s="6">
        <v>0.129</v>
      </c>
      <c r="E31" s="11">
        <v>47.3</v>
      </c>
      <c r="F31" s="4">
        <v>0.38200000000000001</v>
      </c>
      <c r="G31" s="12">
        <v>3.7999999999999999E-2</v>
      </c>
      <c r="H31" s="7">
        <v>3.99</v>
      </c>
      <c r="I31" s="4">
        <v>0.623</v>
      </c>
      <c r="J31" s="6">
        <v>0.17399999999999999</v>
      </c>
      <c r="K31" s="11">
        <v>7.8</v>
      </c>
      <c r="L31" s="4">
        <v>0.46800000000000003</v>
      </c>
      <c r="M31" s="12">
        <v>8.1000000000000003E-2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27.9</v>
      </c>
      <c r="C32" s="4">
        <v>0.56499999999999995</v>
      </c>
      <c r="D32" s="6">
        <v>0.13900000000000001</v>
      </c>
      <c r="E32" s="11">
        <v>48.3</v>
      </c>
      <c r="F32" s="4">
        <v>0.39500000000000002</v>
      </c>
      <c r="G32" s="12">
        <v>0.04</v>
      </c>
      <c r="H32" s="7">
        <v>4.21</v>
      </c>
      <c r="I32" s="4">
        <v>0.64300000000000002</v>
      </c>
      <c r="J32" s="6">
        <v>0.186</v>
      </c>
      <c r="K32" s="11">
        <v>8.1</v>
      </c>
      <c r="L32" s="4">
        <v>0.48799999999999999</v>
      </c>
      <c r="M32" s="12">
        <v>9.2999999999999999E-2</v>
      </c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28.5</v>
      </c>
      <c r="C33" s="4">
        <v>0.57399999999999995</v>
      </c>
      <c r="D33" s="6">
        <v>0.14499999999999999</v>
      </c>
      <c r="E33" s="11">
        <v>49.1</v>
      </c>
      <c r="F33" s="4">
        <v>0.40500000000000003</v>
      </c>
      <c r="G33" s="12">
        <v>4.2999999999999997E-2</v>
      </c>
      <c r="H33" s="7">
        <v>4.42</v>
      </c>
      <c r="I33" s="4">
        <v>0.66</v>
      </c>
      <c r="J33" s="6">
        <v>0.19600000000000001</v>
      </c>
      <c r="K33" s="11">
        <v>8.5</v>
      </c>
      <c r="L33" s="4">
        <v>0.51200000000000001</v>
      </c>
      <c r="M33" s="12">
        <v>0.107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29</v>
      </c>
      <c r="C34" s="4">
        <v>0.58199999999999996</v>
      </c>
      <c r="D34" s="6">
        <v>0.14899999999999999</v>
      </c>
      <c r="E34" s="11">
        <v>50.4</v>
      </c>
      <c r="F34" s="4">
        <v>0.42</v>
      </c>
      <c r="G34" s="12">
        <v>5.1999999999999998E-2</v>
      </c>
      <c r="H34" s="7">
        <v>4.5599999999999996</v>
      </c>
      <c r="I34" s="4">
        <v>0.67</v>
      </c>
      <c r="J34" s="6">
        <v>0.20200000000000001</v>
      </c>
      <c r="K34" s="11">
        <v>8.9</v>
      </c>
      <c r="L34" s="4">
        <v>0.53400000000000003</v>
      </c>
      <c r="M34" s="12">
        <v>0.12</v>
      </c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30.2</v>
      </c>
      <c r="C35" s="4">
        <v>0.59799999999999998</v>
      </c>
      <c r="D35" s="6">
        <v>0.159</v>
      </c>
      <c r="E35" s="11">
        <v>51.2</v>
      </c>
      <c r="F35" s="4">
        <v>0.42899999999999999</v>
      </c>
      <c r="G35" s="12">
        <v>5.8000000000000003E-2</v>
      </c>
      <c r="H35" s="7">
        <v>4.8600000000000003</v>
      </c>
      <c r="I35" s="4">
        <v>0.69099999999999995</v>
      </c>
      <c r="J35" s="6">
        <v>0.214</v>
      </c>
      <c r="K35" s="11">
        <v>9.1999999999999993</v>
      </c>
      <c r="L35" s="4">
        <v>0.54900000000000004</v>
      </c>
      <c r="M35" s="12">
        <v>0.13</v>
      </c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31.9</v>
      </c>
      <c r="C36" s="4">
        <v>0.62</v>
      </c>
      <c r="D36" s="6">
        <v>0.17199999999999999</v>
      </c>
      <c r="E36" s="11">
        <v>52.5</v>
      </c>
      <c r="F36" s="4">
        <v>0.443</v>
      </c>
      <c r="G36" s="12">
        <v>6.6000000000000003E-2</v>
      </c>
      <c r="H36" s="7">
        <v>5.62</v>
      </c>
      <c r="I36" s="4">
        <v>0.73199999999999998</v>
      </c>
      <c r="J36" s="6">
        <v>0.23899999999999999</v>
      </c>
      <c r="K36" s="11">
        <v>9.6</v>
      </c>
      <c r="L36" s="4">
        <v>0.56799999999999995</v>
      </c>
      <c r="M36" s="12">
        <v>0.14099999999999999</v>
      </c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33.1</v>
      </c>
      <c r="C37" s="4">
        <v>0.63300000000000001</v>
      </c>
      <c r="D37" s="6">
        <v>0.18</v>
      </c>
      <c r="E37" s="11">
        <v>53.8</v>
      </c>
      <c r="F37" s="4">
        <v>0.45700000000000002</v>
      </c>
      <c r="G37" s="12">
        <v>7.3999999999999996E-2</v>
      </c>
      <c r="H37" s="7">
        <v>6.71</v>
      </c>
      <c r="I37" s="4">
        <v>0.77600000000000002</v>
      </c>
      <c r="J37" s="6">
        <v>0.26600000000000001</v>
      </c>
      <c r="K37" s="11">
        <v>9.9</v>
      </c>
      <c r="L37" s="4">
        <v>0.58099999999999996</v>
      </c>
      <c r="M37" s="12">
        <v>0.14899999999999999</v>
      </c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34.700000000000003</v>
      </c>
      <c r="C38" s="4">
        <v>0.65</v>
      </c>
      <c r="D38" s="6">
        <v>0.19</v>
      </c>
      <c r="E38" s="11">
        <v>55</v>
      </c>
      <c r="F38" s="4">
        <v>0.46899999999999997</v>
      </c>
      <c r="G38" s="12">
        <v>8.1000000000000003E-2</v>
      </c>
      <c r="H38" s="7">
        <v>7.54</v>
      </c>
      <c r="I38" s="4">
        <v>0.80100000000000005</v>
      </c>
      <c r="J38" s="6">
        <v>0.28000000000000003</v>
      </c>
      <c r="K38" s="11">
        <v>10.3</v>
      </c>
      <c r="L38" s="4">
        <v>0.59699999999999998</v>
      </c>
      <c r="M38" s="12">
        <v>0.158</v>
      </c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36.1</v>
      </c>
      <c r="C39" s="4">
        <v>0.66400000000000003</v>
      </c>
      <c r="D39" s="6">
        <v>0.19800000000000001</v>
      </c>
      <c r="E39" s="11">
        <v>56.1</v>
      </c>
      <c r="F39" s="4">
        <v>0.47899999999999998</v>
      </c>
      <c r="G39" s="12">
        <v>8.7999999999999995E-2</v>
      </c>
      <c r="H39" s="7">
        <v>9.11</v>
      </c>
      <c r="I39" s="4">
        <v>0.83499999999999996</v>
      </c>
      <c r="J39" s="6">
        <v>0.30099999999999999</v>
      </c>
      <c r="K39" s="11">
        <v>11</v>
      </c>
      <c r="L39" s="4">
        <v>0.623</v>
      </c>
      <c r="M39" s="12">
        <v>0.17399999999999999</v>
      </c>
      <c r="N39" s="7"/>
      <c r="O39" s="4"/>
      <c r="P39" s="6"/>
      <c r="Q39" s="11"/>
      <c r="R39" s="4"/>
      <c r="S39" s="12"/>
    </row>
    <row r="40" spans="1:19">
      <c r="A40" s="50">
        <v>31</v>
      </c>
      <c r="B40" s="11">
        <v>39.200000000000003</v>
      </c>
      <c r="C40" s="4">
        <v>0.69099999999999995</v>
      </c>
      <c r="D40" s="6">
        <v>0.214</v>
      </c>
      <c r="E40" s="11">
        <v>57.8</v>
      </c>
      <c r="F40" s="4">
        <v>0.49399999999999999</v>
      </c>
      <c r="G40" s="12">
        <v>9.7000000000000003E-2</v>
      </c>
      <c r="H40" s="7">
        <v>12.26</v>
      </c>
      <c r="I40" s="4">
        <v>0.877</v>
      </c>
      <c r="J40" s="6">
        <v>0.32600000000000001</v>
      </c>
      <c r="K40" s="11">
        <v>11.6</v>
      </c>
      <c r="L40" s="4">
        <v>0.64300000000000002</v>
      </c>
      <c r="M40" s="12">
        <v>0.186</v>
      </c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40.9</v>
      </c>
      <c r="C41" s="4">
        <v>0.70299999999999996</v>
      </c>
      <c r="D41" s="6">
        <v>0.222</v>
      </c>
      <c r="E41" s="11">
        <v>60</v>
      </c>
      <c r="F41" s="4">
        <v>0.51300000000000001</v>
      </c>
      <c r="G41" s="12">
        <v>0.108</v>
      </c>
      <c r="H41" s="7">
        <v>19.36</v>
      </c>
      <c r="I41" s="4">
        <v>0.92200000000000004</v>
      </c>
      <c r="J41" s="6">
        <v>0.35299999999999998</v>
      </c>
      <c r="K41" s="11">
        <v>12.5</v>
      </c>
      <c r="L41" s="4">
        <v>0.66800000000000004</v>
      </c>
      <c r="M41" s="12">
        <v>0.20100000000000001</v>
      </c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43.4</v>
      </c>
      <c r="C42" s="4">
        <v>0.72</v>
      </c>
      <c r="D42" s="6">
        <v>0.23200000000000001</v>
      </c>
      <c r="E42" s="11">
        <v>61.3</v>
      </c>
      <c r="F42" s="4">
        <v>0.52300000000000002</v>
      </c>
      <c r="G42" s="12">
        <v>0.114</v>
      </c>
      <c r="H42" s="7">
        <v>36.450000000000003</v>
      </c>
      <c r="I42" s="4">
        <v>0.95899999999999996</v>
      </c>
      <c r="J42" s="6">
        <v>0.375</v>
      </c>
      <c r="K42" s="11">
        <v>13.2</v>
      </c>
      <c r="L42" s="4">
        <v>0.68600000000000005</v>
      </c>
      <c r="M42" s="12">
        <v>0.21199999999999999</v>
      </c>
      <c r="N42" s="7"/>
      <c r="O42" s="4"/>
      <c r="P42" s="6"/>
      <c r="Q42" s="11"/>
      <c r="R42" s="4"/>
      <c r="S42" s="12"/>
    </row>
    <row r="43" spans="1:19" ht="15.75" thickBot="1">
      <c r="A43" s="50">
        <v>34</v>
      </c>
      <c r="B43" s="11">
        <v>46.8</v>
      </c>
      <c r="C43" s="4">
        <v>0.74099999999999999</v>
      </c>
      <c r="D43" s="6">
        <v>0.24399999999999999</v>
      </c>
      <c r="E43" s="11">
        <v>63.2</v>
      </c>
      <c r="F43" s="4">
        <v>0.53800000000000003</v>
      </c>
      <c r="G43" s="12">
        <v>0.123</v>
      </c>
      <c r="H43" s="53">
        <v>9999999</v>
      </c>
      <c r="I43" s="32">
        <v>0.95899999999999996</v>
      </c>
      <c r="J43" s="54">
        <v>0.375</v>
      </c>
      <c r="K43" s="11">
        <v>14.7</v>
      </c>
      <c r="L43" s="4">
        <v>0.71799999999999997</v>
      </c>
      <c r="M43" s="12">
        <v>0.23100000000000001</v>
      </c>
      <c r="N43" s="7"/>
      <c r="O43" s="4"/>
      <c r="P43" s="6"/>
      <c r="Q43" s="11"/>
      <c r="R43" s="4"/>
      <c r="S43" s="12"/>
    </row>
    <row r="44" spans="1:19">
      <c r="A44" s="50">
        <v>35</v>
      </c>
      <c r="B44" s="11">
        <v>54.5</v>
      </c>
      <c r="C44" s="4">
        <v>0.77700000000000002</v>
      </c>
      <c r="D44" s="6">
        <v>0.26600000000000001</v>
      </c>
      <c r="E44" s="11">
        <v>64.5</v>
      </c>
      <c r="F44" s="4">
        <v>0.54700000000000004</v>
      </c>
      <c r="G44" s="12">
        <v>0.128</v>
      </c>
      <c r="H44" s="43"/>
      <c r="I44" s="48"/>
      <c r="J44" s="49"/>
      <c r="K44" s="11">
        <v>15.9</v>
      </c>
      <c r="L44" s="4">
        <v>0.73899999999999999</v>
      </c>
      <c r="M44" s="12">
        <v>0.24399999999999999</v>
      </c>
      <c r="N44" s="7"/>
      <c r="O44" s="4"/>
      <c r="P44" s="6"/>
      <c r="Q44" s="11"/>
      <c r="R44" s="4"/>
      <c r="S44" s="12"/>
    </row>
    <row r="45" spans="1:19">
      <c r="A45" s="50">
        <v>36</v>
      </c>
      <c r="B45" s="11">
        <v>68.099999999999994</v>
      </c>
      <c r="C45" s="4">
        <v>0.82199999999999995</v>
      </c>
      <c r="D45" s="6">
        <v>0.29299999999999998</v>
      </c>
      <c r="E45" s="11">
        <v>67.7</v>
      </c>
      <c r="F45" s="4">
        <v>0.56799999999999995</v>
      </c>
      <c r="G45" s="12">
        <v>0.14099999999999999</v>
      </c>
      <c r="H45" s="11"/>
      <c r="I45" s="4"/>
      <c r="J45" s="12"/>
      <c r="K45" s="11">
        <v>17.8</v>
      </c>
      <c r="L45" s="4">
        <v>0.76700000000000002</v>
      </c>
      <c r="M45" s="12">
        <v>0.26</v>
      </c>
      <c r="N45" s="7"/>
      <c r="O45" s="4"/>
      <c r="P45" s="6"/>
      <c r="Q45" s="11"/>
      <c r="R45" s="4"/>
      <c r="S45" s="12"/>
    </row>
    <row r="46" spans="1:19">
      <c r="A46" s="50">
        <v>37</v>
      </c>
      <c r="B46" s="11">
        <v>106.5</v>
      </c>
      <c r="C46" s="4">
        <v>0.88600000000000001</v>
      </c>
      <c r="D46" s="6">
        <v>0.33200000000000002</v>
      </c>
      <c r="E46" s="11">
        <v>70.400000000000006</v>
      </c>
      <c r="F46" s="4">
        <v>0.58499999999999996</v>
      </c>
      <c r="G46" s="12">
        <v>0.151</v>
      </c>
      <c r="H46" s="11"/>
      <c r="I46" s="4"/>
      <c r="J46" s="12"/>
      <c r="K46" s="11">
        <v>24.3</v>
      </c>
      <c r="L46" s="4">
        <v>0.82899999999999996</v>
      </c>
      <c r="M46" s="12">
        <v>0.29799999999999999</v>
      </c>
      <c r="N46" s="7"/>
      <c r="O46" s="4"/>
      <c r="P46" s="6"/>
      <c r="Q46" s="11"/>
      <c r="R46" s="4"/>
      <c r="S46" s="12"/>
    </row>
    <row r="47" spans="1:19" ht="15.75" thickBot="1">
      <c r="A47" s="50">
        <v>38</v>
      </c>
      <c r="B47" s="53">
        <v>9999999</v>
      </c>
      <c r="C47" s="32">
        <v>0.88600000000000001</v>
      </c>
      <c r="D47" s="54">
        <v>0.33200000000000002</v>
      </c>
      <c r="E47" s="11">
        <v>73.2</v>
      </c>
      <c r="F47" s="4">
        <v>0.60099999999999998</v>
      </c>
      <c r="G47" s="12">
        <v>0.161</v>
      </c>
      <c r="H47" s="11"/>
      <c r="I47" s="4"/>
      <c r="J47" s="12"/>
      <c r="K47" s="11">
        <v>30.3</v>
      </c>
      <c r="L47" s="4">
        <v>0.86299999999999999</v>
      </c>
      <c r="M47" s="12">
        <v>0.318</v>
      </c>
      <c r="N47" s="7"/>
      <c r="O47" s="4"/>
      <c r="P47" s="6"/>
      <c r="Q47" s="11"/>
      <c r="R47" s="4"/>
      <c r="S47" s="12"/>
    </row>
    <row r="48" spans="1:19">
      <c r="A48" s="50">
        <v>39</v>
      </c>
      <c r="B48" s="43"/>
      <c r="C48" s="48"/>
      <c r="D48" s="49"/>
      <c r="E48" s="11">
        <v>75.599999999999994</v>
      </c>
      <c r="F48" s="4">
        <v>0.61399999999999999</v>
      </c>
      <c r="G48" s="12">
        <v>0.16800000000000001</v>
      </c>
      <c r="H48" s="11"/>
      <c r="I48" s="4"/>
      <c r="J48" s="12"/>
      <c r="K48" s="11">
        <v>65.5</v>
      </c>
      <c r="L48" s="4">
        <v>0.93700000000000006</v>
      </c>
      <c r="M48" s="12">
        <v>0.36199999999999999</v>
      </c>
      <c r="N48" s="7"/>
      <c r="O48" s="4"/>
      <c r="P48" s="6"/>
      <c r="Q48" s="11"/>
      <c r="R48" s="4"/>
      <c r="S48" s="12"/>
    </row>
    <row r="49" spans="1:19" ht="15.75" thickBot="1">
      <c r="A49" s="50">
        <v>40</v>
      </c>
      <c r="B49" s="11"/>
      <c r="C49" s="4"/>
      <c r="D49" s="12"/>
      <c r="E49" s="11">
        <v>77.8</v>
      </c>
      <c r="F49" s="4">
        <v>0.624</v>
      </c>
      <c r="G49" s="12">
        <v>0.17499999999999999</v>
      </c>
      <c r="H49" s="11"/>
      <c r="I49" s="4"/>
      <c r="J49" s="12"/>
      <c r="K49" s="53">
        <v>9999999</v>
      </c>
      <c r="L49" s="32">
        <v>0.93700000000000006</v>
      </c>
      <c r="M49" s="33">
        <v>0.36199999999999999</v>
      </c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81.5</v>
      </c>
      <c r="F50" s="4">
        <v>0.64100000000000001</v>
      </c>
      <c r="G50" s="12">
        <v>0.185</v>
      </c>
      <c r="H50" s="11"/>
      <c r="I50" s="4"/>
      <c r="J50" s="12"/>
      <c r="K50" s="43"/>
      <c r="L50" s="48"/>
      <c r="M50" s="49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89</v>
      </c>
      <c r="F51" s="4">
        <v>0.67200000000000004</v>
      </c>
      <c r="G51" s="12">
        <v>0.20300000000000001</v>
      </c>
      <c r="H51" s="11"/>
      <c r="I51" s="4"/>
      <c r="J51" s="12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104.4</v>
      </c>
      <c r="F52" s="4">
        <v>0.72</v>
      </c>
      <c r="G52" s="12">
        <v>0.23200000000000001</v>
      </c>
      <c r="H52" s="11"/>
      <c r="I52" s="4"/>
      <c r="J52" s="12"/>
      <c r="K52" s="11"/>
      <c r="L52" s="4"/>
      <c r="M52" s="12"/>
      <c r="N52" s="7"/>
      <c r="O52" s="4"/>
      <c r="P52" s="6"/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118.7</v>
      </c>
      <c r="F53" s="4">
        <v>0.754</v>
      </c>
      <c r="G53" s="12">
        <v>0.252</v>
      </c>
      <c r="H53" s="11"/>
      <c r="I53" s="4"/>
      <c r="J53" s="12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11"/>
      <c r="C54" s="4"/>
      <c r="D54" s="12"/>
      <c r="E54" s="11">
        <v>159.80000000000001</v>
      </c>
      <c r="F54" s="4">
        <v>0.81699999999999995</v>
      </c>
      <c r="G54" s="12">
        <v>0.28999999999999998</v>
      </c>
      <c r="H54" s="11"/>
      <c r="I54" s="4"/>
      <c r="J54" s="12"/>
      <c r="K54" s="11"/>
      <c r="L54" s="4"/>
      <c r="M54" s="12"/>
      <c r="N54" s="7"/>
      <c r="O54" s="4"/>
      <c r="P54" s="6"/>
      <c r="Q54" s="11"/>
      <c r="R54" s="4"/>
      <c r="S54" s="12"/>
    </row>
    <row r="55" spans="1:19" ht="15.75" thickBot="1">
      <c r="A55" s="50">
        <v>46</v>
      </c>
      <c r="B55" s="11"/>
      <c r="C55" s="4"/>
      <c r="D55" s="12"/>
      <c r="E55" s="53">
        <v>9999999</v>
      </c>
      <c r="F55" s="32">
        <v>0.81699999999999995</v>
      </c>
      <c r="G55" s="33">
        <v>0.28999999999999998</v>
      </c>
      <c r="H55" s="11"/>
      <c r="I55" s="4"/>
      <c r="J55" s="12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43"/>
      <c r="F56" s="48"/>
      <c r="G56" s="49"/>
      <c r="H56" s="11"/>
      <c r="I56" s="4"/>
      <c r="J56" s="12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11"/>
      <c r="I57" s="4"/>
      <c r="J57" s="12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12.1</v>
      </c>
      <c r="C61" s="37"/>
      <c r="D61" s="38"/>
      <c r="E61" s="16">
        <v>29.2</v>
      </c>
      <c r="F61" s="37"/>
      <c r="G61" s="38"/>
      <c r="H61" s="16">
        <v>1.5</v>
      </c>
      <c r="I61" s="37"/>
      <c r="J61" s="38"/>
      <c r="K61" s="16">
        <v>4.0999999999999996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18"/>
  <sheetViews>
    <sheetView zoomScaleNormal="100" zoomScaleSheetLayoutView="100" workbookViewId="0">
      <selection activeCell="B4" sqref="B4"/>
    </sheetView>
  </sheetViews>
  <sheetFormatPr defaultColWidth="0" defaultRowHeight="15" zeroHeight="1"/>
  <cols>
    <col min="1" max="1" width="47.7109375" style="90" customWidth="1"/>
    <col min="2" max="7" width="26.7109375" style="90" customWidth="1"/>
    <col min="8" max="8" width="29.5703125" style="90" customWidth="1"/>
    <col min="9" max="9" width="21" style="90" customWidth="1"/>
    <col min="10" max="11" width="8.7109375" style="90" hidden="1" customWidth="1"/>
    <col min="12" max="18" width="7.5703125" style="90" hidden="1" customWidth="1"/>
    <col min="19" max="16384" width="14.42578125" style="90" hidden="1"/>
  </cols>
  <sheetData>
    <row r="1" spans="1:18" ht="36" customHeight="1">
      <c r="A1" s="147" t="s">
        <v>59</v>
      </c>
      <c r="B1" s="147"/>
      <c r="C1" s="147"/>
      <c r="D1" s="147"/>
      <c r="E1" s="147"/>
      <c r="F1" s="147"/>
      <c r="G1" s="147"/>
      <c r="H1" s="147"/>
      <c r="I1" s="147"/>
      <c r="J1" s="99"/>
      <c r="K1" s="99"/>
      <c r="L1" s="99"/>
      <c r="M1" s="99"/>
      <c r="N1" s="99"/>
      <c r="O1" s="99"/>
    </row>
    <row r="2" spans="1:18" ht="15.95" customHeight="1">
      <c r="A2" s="120"/>
      <c r="B2" s="120"/>
      <c r="C2" s="120"/>
      <c r="D2" s="120"/>
      <c r="E2" s="120"/>
      <c r="F2" s="145"/>
      <c r="G2" s="146"/>
      <c r="H2" s="146"/>
      <c r="I2" s="91"/>
      <c r="J2" s="99"/>
      <c r="K2" s="99"/>
      <c r="L2" s="99"/>
      <c r="M2" s="99"/>
      <c r="N2" s="99"/>
      <c r="O2" s="99"/>
    </row>
    <row r="3" spans="1:18" ht="60" customHeight="1">
      <c r="A3" s="121" t="s">
        <v>5</v>
      </c>
      <c r="B3" s="121" t="s">
        <v>134</v>
      </c>
      <c r="C3" s="121" t="s">
        <v>6</v>
      </c>
      <c r="D3" s="121" t="s">
        <v>7</v>
      </c>
      <c r="E3" s="121" t="s">
        <v>8</v>
      </c>
      <c r="F3" s="122" t="s">
        <v>135</v>
      </c>
      <c r="G3" s="122" t="s">
        <v>136</v>
      </c>
      <c r="H3" s="122" t="s">
        <v>137</v>
      </c>
      <c r="I3" s="91"/>
      <c r="J3" s="99"/>
      <c r="K3" s="99" t="s">
        <v>58</v>
      </c>
      <c r="L3" s="99">
        <v>1</v>
      </c>
      <c r="M3" s="99">
        <v>2</v>
      </c>
      <c r="N3" s="99">
        <v>3</v>
      </c>
      <c r="O3" s="99">
        <v>4</v>
      </c>
      <c r="P3" s="99">
        <v>5</v>
      </c>
      <c r="Q3" s="99">
        <v>6</v>
      </c>
      <c r="R3" s="99">
        <v>7</v>
      </c>
    </row>
    <row r="4" spans="1:18" ht="47.25" customHeight="1">
      <c r="A4" s="123" t="s">
        <v>16</v>
      </c>
      <c r="B4" s="127"/>
      <c r="C4" s="127"/>
      <c r="D4" s="128"/>
      <c r="E4" s="128"/>
      <c r="F4" s="129"/>
      <c r="G4" s="129"/>
      <c r="H4" s="129"/>
      <c r="I4" s="124" t="str">
        <f>IF(K4=1, "Готово","Данные внесены неверно")</f>
        <v>Данные внесены неверно</v>
      </c>
      <c r="J4" s="99"/>
      <c r="K4" s="99">
        <f>IF(PRODUCT(L4:R4)=1,1,0)</f>
        <v>0</v>
      </c>
      <c r="L4" s="99">
        <f>IF(B4="",0,IF(B4=$B$17,1,IF(ISNUMBER(B4),IF(B4&gt;0,1,0),0)))</f>
        <v>0</v>
      </c>
      <c r="M4" s="99">
        <f>IF(C4="",0,IF(C4=$C$17,1,IF(ISNUMBER(C4),IF(C4&gt;0,1,0),0)))</f>
        <v>0</v>
      </c>
      <c r="N4" s="99">
        <f>IF(D4="",0,IF(D4=$D$17,1,IF(ISNUMBER(D4),IF(D4&gt;=0,1,0),0)))</f>
        <v>0</v>
      </c>
      <c r="O4" s="99">
        <f>IF(E4="",0,IF(E4=$E$17,1,IF(ISNUMBER(E4),IF(E4&gt;=0,1,0),0)))</f>
        <v>0</v>
      </c>
      <c r="P4" s="99">
        <f>IF(F4="",0,IF(F4=$F$17,1,IF(F4=$F$18,1,IF(ISNUMBER(F4),IF(F4&gt;0,1,0),0))))</f>
        <v>0</v>
      </c>
      <c r="Q4" s="99">
        <f t="shared" ref="Q4:R4" si="0">IF(G4="",0,IF(G4=$F$17,1,IF(G4=$F$18,1,IF(ISNUMBER(G4),IF(G4&gt;0,1,0),0))))</f>
        <v>0</v>
      </c>
      <c r="R4" s="99">
        <f t="shared" si="0"/>
        <v>0</v>
      </c>
    </row>
    <row r="5" spans="1:18" ht="47.25" customHeight="1">
      <c r="A5" s="123" t="s">
        <v>17</v>
      </c>
      <c r="B5" s="127"/>
      <c r="C5" s="127"/>
      <c r="D5" s="128"/>
      <c r="E5" s="128"/>
      <c r="F5" s="129"/>
      <c r="G5" s="129"/>
      <c r="H5" s="129"/>
      <c r="I5" s="124" t="str">
        <f t="shared" ref="I5:I11" si="1">IF(K5=1, "Готово","Данные внесены неверно")</f>
        <v>Данные внесены неверно</v>
      </c>
      <c r="J5" s="99"/>
      <c r="K5" s="99">
        <f t="shared" ref="K5:K11" si="2">IF(PRODUCT(L5:R5)=1,1,0)</f>
        <v>0</v>
      </c>
      <c r="L5" s="99">
        <f t="shared" ref="L5:L11" si="3">IF(B5="",0,IF(B5=$B$17,1,IF(ISNUMBER(B5),IF(B5&gt;0,1,0),0)))</f>
        <v>0</v>
      </c>
      <c r="M5" s="99">
        <f t="shared" ref="M5:M11" si="4">IF(C5="",0,IF(C5=$C$17,1,IF(ISNUMBER(C5),IF(C5&gt;0,1,0),0)))</f>
        <v>0</v>
      </c>
      <c r="N5" s="99">
        <f t="shared" ref="N5:N11" si="5">IF(D5="",0,IF(D5=$D$17,1,IF(ISNUMBER(D5),IF(D5&gt;=0,1,0),0)))</f>
        <v>0</v>
      </c>
      <c r="O5" s="99">
        <f t="shared" ref="O5:O8" si="6">IF(E5="",0,IF(E5=$E$17,1,IF(ISNUMBER(E5),IF(E5&gt;=0,1,0),0)))</f>
        <v>0</v>
      </c>
      <c r="P5" s="99">
        <f t="shared" ref="P5:P11" si="7">IF(F5="",0,IF(F5=$F$17,1,IF(F5=$F$18,1,IF(ISNUMBER(F5),IF(F5&gt;0,1,0),0))))</f>
        <v>0</v>
      </c>
      <c r="Q5" s="99">
        <f t="shared" ref="Q5:Q11" si="8">IF(G5="",0,IF(G5=$F$17,1,IF(G5=$F$18,1,IF(ISNUMBER(G5),IF(G5&gt;0,1,0),0))))</f>
        <v>0</v>
      </c>
      <c r="R5" s="99">
        <f t="shared" ref="R5:R11" si="9">IF(H5="",0,IF(H5=$F$17,1,IF(H5=$F$18,1,IF(ISNUMBER(H5),IF(H5&gt;0,1,0),0))))</f>
        <v>0</v>
      </c>
    </row>
    <row r="6" spans="1:18" ht="47.25" customHeight="1">
      <c r="A6" s="123" t="s">
        <v>18</v>
      </c>
      <c r="B6" s="127"/>
      <c r="C6" s="127"/>
      <c r="D6" s="128"/>
      <c r="E6" s="128"/>
      <c r="F6" s="129"/>
      <c r="G6" s="129"/>
      <c r="H6" s="129"/>
      <c r="I6" s="124" t="str">
        <f t="shared" si="1"/>
        <v>Данные внесены неверно</v>
      </c>
      <c r="J6" s="99"/>
      <c r="K6" s="99">
        <f t="shared" si="2"/>
        <v>0</v>
      </c>
      <c r="L6" s="99">
        <f t="shared" si="3"/>
        <v>0</v>
      </c>
      <c r="M6" s="99">
        <f t="shared" si="4"/>
        <v>0</v>
      </c>
      <c r="N6" s="99">
        <f t="shared" si="5"/>
        <v>0</v>
      </c>
      <c r="O6" s="99">
        <f t="shared" si="6"/>
        <v>0</v>
      </c>
      <c r="P6" s="99">
        <f t="shared" si="7"/>
        <v>0</v>
      </c>
      <c r="Q6" s="99">
        <f t="shared" si="8"/>
        <v>0</v>
      </c>
      <c r="R6" s="99">
        <f t="shared" si="9"/>
        <v>0</v>
      </c>
    </row>
    <row r="7" spans="1:18" ht="47.25" customHeight="1">
      <c r="A7" s="123" t="s">
        <v>19</v>
      </c>
      <c r="B7" s="127"/>
      <c r="C7" s="127"/>
      <c r="D7" s="128"/>
      <c r="E7" s="128"/>
      <c r="F7" s="129"/>
      <c r="G7" s="129"/>
      <c r="H7" s="129"/>
      <c r="I7" s="124" t="str">
        <f t="shared" si="1"/>
        <v>Данные внесены неверно</v>
      </c>
      <c r="J7" s="99"/>
      <c r="K7" s="99">
        <f t="shared" si="2"/>
        <v>0</v>
      </c>
      <c r="L7" s="99">
        <f t="shared" si="3"/>
        <v>0</v>
      </c>
      <c r="M7" s="99">
        <f t="shared" si="4"/>
        <v>0</v>
      </c>
      <c r="N7" s="99">
        <f t="shared" si="5"/>
        <v>0</v>
      </c>
      <c r="O7" s="99">
        <f t="shared" si="6"/>
        <v>0</v>
      </c>
      <c r="P7" s="99">
        <f t="shared" si="7"/>
        <v>0</v>
      </c>
      <c r="Q7" s="99">
        <f t="shared" si="8"/>
        <v>0</v>
      </c>
      <c r="R7" s="99">
        <f t="shared" si="9"/>
        <v>0</v>
      </c>
    </row>
    <row r="8" spans="1:18" ht="47.25" customHeight="1">
      <c r="A8" s="123" t="s">
        <v>20</v>
      </c>
      <c r="B8" s="127"/>
      <c r="C8" s="127"/>
      <c r="D8" s="128"/>
      <c r="E8" s="128"/>
      <c r="F8" s="129"/>
      <c r="G8" s="129"/>
      <c r="H8" s="129"/>
      <c r="I8" s="124" t="str">
        <f t="shared" si="1"/>
        <v>Данные внесены неверно</v>
      </c>
      <c r="J8" s="99"/>
      <c r="K8" s="99">
        <f t="shared" si="2"/>
        <v>0</v>
      </c>
      <c r="L8" s="99">
        <f t="shared" si="3"/>
        <v>0</v>
      </c>
      <c r="M8" s="99">
        <f t="shared" si="4"/>
        <v>0</v>
      </c>
      <c r="N8" s="99">
        <f t="shared" si="5"/>
        <v>0</v>
      </c>
      <c r="O8" s="99">
        <f t="shared" si="6"/>
        <v>0</v>
      </c>
      <c r="P8" s="99">
        <f t="shared" si="7"/>
        <v>0</v>
      </c>
      <c r="Q8" s="99">
        <f t="shared" si="8"/>
        <v>0</v>
      </c>
      <c r="R8" s="99">
        <f t="shared" si="9"/>
        <v>0</v>
      </c>
    </row>
    <row r="9" spans="1:18" ht="47.25" customHeight="1">
      <c r="A9" s="123" t="s">
        <v>21</v>
      </c>
      <c r="B9" s="127"/>
      <c r="C9" s="127"/>
      <c r="D9" s="130"/>
      <c r="E9" s="128"/>
      <c r="F9" s="129"/>
      <c r="G9" s="129"/>
      <c r="H9" s="129"/>
      <c r="I9" s="124" t="str">
        <f t="shared" si="1"/>
        <v>Данные внесены неверно</v>
      </c>
      <c r="J9" s="99"/>
      <c r="K9" s="99">
        <f t="shared" si="2"/>
        <v>0</v>
      </c>
      <c r="L9" s="99">
        <f t="shared" si="3"/>
        <v>0</v>
      </c>
      <c r="M9" s="99">
        <f t="shared" si="4"/>
        <v>0</v>
      </c>
      <c r="N9" s="99">
        <f t="shared" si="5"/>
        <v>0</v>
      </c>
      <c r="O9" s="99"/>
      <c r="P9" s="99">
        <f t="shared" si="7"/>
        <v>0</v>
      </c>
      <c r="Q9" s="99">
        <f t="shared" si="8"/>
        <v>0</v>
      </c>
      <c r="R9" s="99">
        <f t="shared" si="9"/>
        <v>0</v>
      </c>
    </row>
    <row r="10" spans="1:18" ht="47.25" customHeight="1">
      <c r="A10" s="123" t="s">
        <v>22</v>
      </c>
      <c r="B10" s="127"/>
      <c r="C10" s="127"/>
      <c r="D10" s="128"/>
      <c r="E10" s="128"/>
      <c r="F10" s="129"/>
      <c r="G10" s="129"/>
      <c r="H10" s="129"/>
      <c r="I10" s="124" t="str">
        <f t="shared" si="1"/>
        <v>Данные внесены неверно</v>
      </c>
      <c r="J10" s="99"/>
      <c r="K10" s="99">
        <f t="shared" si="2"/>
        <v>0</v>
      </c>
      <c r="L10" s="99">
        <f t="shared" si="3"/>
        <v>0</v>
      </c>
      <c r="M10" s="99">
        <f t="shared" si="4"/>
        <v>0</v>
      </c>
      <c r="N10" s="99">
        <f t="shared" si="5"/>
        <v>0</v>
      </c>
      <c r="O10" s="99"/>
      <c r="P10" s="99">
        <f t="shared" si="7"/>
        <v>0</v>
      </c>
      <c r="Q10" s="99">
        <f t="shared" si="8"/>
        <v>0</v>
      </c>
      <c r="R10" s="99">
        <f t="shared" si="9"/>
        <v>0</v>
      </c>
    </row>
    <row r="11" spans="1:18" ht="47.25" customHeight="1">
      <c r="A11" s="123" t="s">
        <v>15</v>
      </c>
      <c r="B11" s="127"/>
      <c r="C11" s="127"/>
      <c r="D11" s="128"/>
      <c r="E11" s="128"/>
      <c r="F11" s="129"/>
      <c r="G11" s="129"/>
      <c r="H11" s="129"/>
      <c r="I11" s="124" t="str">
        <f t="shared" si="1"/>
        <v>Данные внесены неверно</v>
      </c>
      <c r="J11" s="99"/>
      <c r="K11" s="99">
        <f t="shared" si="2"/>
        <v>0</v>
      </c>
      <c r="L11" s="99">
        <f t="shared" si="3"/>
        <v>0</v>
      </c>
      <c r="M11" s="99">
        <f t="shared" si="4"/>
        <v>0</v>
      </c>
      <c r="N11" s="99">
        <f t="shared" si="5"/>
        <v>0</v>
      </c>
      <c r="O11" s="99"/>
      <c r="P11" s="99">
        <f t="shared" si="7"/>
        <v>0</v>
      </c>
      <c r="Q11" s="99">
        <f t="shared" si="8"/>
        <v>0</v>
      </c>
      <c r="R11" s="99">
        <f t="shared" si="9"/>
        <v>0</v>
      </c>
    </row>
    <row r="12" spans="1:18">
      <c r="A12" s="91"/>
      <c r="B12" s="91"/>
      <c r="C12" s="91"/>
      <c r="D12" s="91"/>
      <c r="E12" s="91"/>
      <c r="F12" s="91"/>
      <c r="G12" s="91"/>
      <c r="H12" s="91"/>
      <c r="I12" s="91"/>
      <c r="J12" s="99"/>
      <c r="K12" s="99"/>
      <c r="L12" s="99"/>
      <c r="M12" s="99"/>
      <c r="N12" s="99"/>
      <c r="O12" s="99"/>
    </row>
    <row r="13" spans="1:18">
      <c r="A13" s="125" t="s">
        <v>14</v>
      </c>
      <c r="B13" s="126" t="str">
        <f>IF(PRODUCT(K4:K11)=1,"Готово","Заполните данные")</f>
        <v>Заполните данные</v>
      </c>
      <c r="C13" s="91"/>
      <c r="D13" s="91"/>
      <c r="E13" s="91"/>
      <c r="F13" s="91"/>
      <c r="G13" s="91"/>
      <c r="H13" s="91"/>
      <c r="I13" s="91"/>
      <c r="J13" s="99"/>
      <c r="K13" s="99"/>
      <c r="L13" s="99"/>
      <c r="M13" s="99"/>
      <c r="N13" s="99"/>
      <c r="O13" s="99"/>
    </row>
    <row r="14" spans="1:18">
      <c r="A14" s="91"/>
      <c r="B14" s="91"/>
      <c r="C14" s="91"/>
      <c r="D14" s="91"/>
      <c r="E14" s="91"/>
      <c r="F14" s="91"/>
      <c r="G14" s="91"/>
      <c r="H14" s="91"/>
      <c r="I14" s="91"/>
      <c r="J14" s="99"/>
      <c r="K14" s="99"/>
      <c r="L14" s="99"/>
      <c r="M14" s="99"/>
      <c r="N14" s="99"/>
      <c r="O14" s="99"/>
    </row>
    <row r="16" spans="1:18" hidden="1">
      <c r="B16" s="90" t="s">
        <v>10</v>
      </c>
      <c r="C16" s="90" t="s">
        <v>10</v>
      </c>
      <c r="D16" s="90" t="s">
        <v>10</v>
      </c>
      <c r="E16" s="90" t="s">
        <v>10</v>
      </c>
      <c r="F16" s="90" t="s">
        <v>10</v>
      </c>
      <c r="G16" s="90" t="s">
        <v>10</v>
      </c>
      <c r="H16" s="90" t="s">
        <v>10</v>
      </c>
    </row>
    <row r="17" spans="2:8" hidden="1">
      <c r="B17" s="90" t="s">
        <v>13</v>
      </c>
      <c r="C17" s="90" t="s">
        <v>11</v>
      </c>
      <c r="D17" s="90" t="s">
        <v>11</v>
      </c>
      <c r="E17" s="90" t="s">
        <v>11</v>
      </c>
      <c r="F17" s="90" t="s">
        <v>11</v>
      </c>
      <c r="G17" s="90" t="s">
        <v>11</v>
      </c>
      <c r="H17" s="90" t="s">
        <v>11</v>
      </c>
    </row>
    <row r="18" spans="2:8" hidden="1">
      <c r="F18" s="90" t="s">
        <v>12</v>
      </c>
      <c r="G18" s="90" t="s">
        <v>12</v>
      </c>
      <c r="H18" s="90" t="s">
        <v>12</v>
      </c>
    </row>
  </sheetData>
  <sheetProtection algorithmName="SHA-512" hashValue="DKL+y2rPF2lyE8NbYn52iDppmlIxB/JJbFK73+imBEU36vr3ps5bsLaRd29e4a/F+lVVFo3BaSfvDkT/MMrNfw==" saltValue="IxLsh9q9tGi3OiRw4t8Zfw==" spinCount="100000" sheet="1" objects="1" scenarios="1"/>
  <mergeCells count="2">
    <mergeCell ref="F2:H2"/>
    <mergeCell ref="A1:I1"/>
  </mergeCells>
  <conditionalFormatting sqref="B13">
    <cfRule type="containsText" dxfId="7" priority="3" operator="containsText" text="Готово">
      <formula>NOT(ISERROR(SEARCH(("Готово"),(B13))))</formula>
    </cfRule>
  </conditionalFormatting>
  <conditionalFormatting sqref="B13">
    <cfRule type="containsText" dxfId="6" priority="4" operator="containsText" text="Заполните данные">
      <formula>NOT(ISERROR(SEARCH(("Заполните данные"),(B13))))</formula>
    </cfRule>
  </conditionalFormatting>
  <conditionalFormatting sqref="I4:I11">
    <cfRule type="containsText" dxfId="5" priority="1" operator="containsText" text="Данные внесены неверно">
      <formula>NOT(ISERROR(SEARCH("Данные внесены неверно",I4)))</formula>
    </cfRule>
  </conditionalFormatting>
  <conditionalFormatting sqref="I4:I11">
    <cfRule type="containsText" dxfId="4" priority="2" operator="containsText" text="Готово">
      <formula>NOT(ISERROR(SEARCH(("Готово"),(I4))))</formula>
    </cfRule>
  </conditionalFormatting>
  <pageMargins left="0.7" right="0.7" top="0.75" bottom="0.75" header="0.3" footer="0.3"/>
  <pageSetup paperSize="9" scale="44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49" activePane="bottomLeft" state="frozen"/>
      <selection pane="bottomLeft" activeCell="F64" sqref="F6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40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17.5</v>
      </c>
      <c r="C10" s="4">
        <v>0</v>
      </c>
      <c r="D10" s="6">
        <v>0</v>
      </c>
      <c r="E10" s="11">
        <v>29.2</v>
      </c>
      <c r="F10" s="4">
        <v>0</v>
      </c>
      <c r="G10" s="12">
        <v>0</v>
      </c>
      <c r="H10" s="7"/>
      <c r="I10" s="4"/>
      <c r="J10" s="6"/>
      <c r="K10" s="11">
        <v>7.0000000000000007E-2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19.2</v>
      </c>
      <c r="C11" s="4">
        <v>2.1000000000000001E-2</v>
      </c>
      <c r="D11" s="6">
        <v>0</v>
      </c>
      <c r="E11" s="11">
        <v>30.1</v>
      </c>
      <c r="F11" s="4">
        <v>2.8000000000000001E-2</v>
      </c>
      <c r="G11" s="12">
        <v>0</v>
      </c>
      <c r="H11" s="7"/>
      <c r="I11" s="4"/>
      <c r="J11" s="6"/>
      <c r="K11" s="11">
        <v>0.18</v>
      </c>
      <c r="L11" s="4">
        <v>7.4999999999999997E-2</v>
      </c>
      <c r="M11" s="12">
        <v>0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20.2</v>
      </c>
      <c r="C12" s="4">
        <v>6.9000000000000006E-2</v>
      </c>
      <c r="D12" s="6">
        <v>0</v>
      </c>
      <c r="E12" s="11">
        <v>31.4</v>
      </c>
      <c r="F12" s="4">
        <v>6.8000000000000005E-2</v>
      </c>
      <c r="G12" s="12">
        <v>0</v>
      </c>
      <c r="H12" s="7"/>
      <c r="I12" s="4"/>
      <c r="J12" s="6"/>
      <c r="K12" s="11">
        <v>0.28999999999999998</v>
      </c>
      <c r="L12" s="4">
        <v>0.42599999999999999</v>
      </c>
      <c r="M12" s="12">
        <v>5.6000000000000001E-2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21.1</v>
      </c>
      <c r="C13" s="4">
        <v>0.109</v>
      </c>
      <c r="D13" s="6">
        <v>1.0999999999999999E-2</v>
      </c>
      <c r="E13" s="11">
        <v>32</v>
      </c>
      <c r="F13" s="4">
        <v>8.5000000000000006E-2</v>
      </c>
      <c r="G13" s="12">
        <v>0</v>
      </c>
      <c r="H13" s="7"/>
      <c r="I13" s="4"/>
      <c r="J13" s="6"/>
      <c r="K13" s="11">
        <v>0.56999999999999995</v>
      </c>
      <c r="L13" s="4">
        <v>0.70799999999999996</v>
      </c>
      <c r="M13" s="12">
        <v>0.22500000000000001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22.6</v>
      </c>
      <c r="C14" s="4">
        <v>0.16800000000000001</v>
      </c>
      <c r="D14" s="6">
        <v>1.7000000000000001E-2</v>
      </c>
      <c r="E14" s="11">
        <v>33</v>
      </c>
      <c r="F14" s="4">
        <v>0.113</v>
      </c>
      <c r="G14" s="12">
        <v>1.0999999999999999E-2</v>
      </c>
      <c r="H14" s="7"/>
      <c r="I14" s="4"/>
      <c r="J14" s="6"/>
      <c r="K14" s="11">
        <v>0.93</v>
      </c>
      <c r="L14" s="4">
        <v>0.82099999999999995</v>
      </c>
      <c r="M14" s="12">
        <v>0.29299999999999998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24.1</v>
      </c>
      <c r="C15" s="4">
        <v>0.22</v>
      </c>
      <c r="D15" s="6">
        <v>2.1999999999999999E-2</v>
      </c>
      <c r="E15" s="11">
        <v>34.200000000000003</v>
      </c>
      <c r="F15" s="4">
        <v>0.14399999999999999</v>
      </c>
      <c r="G15" s="12">
        <v>1.4E-2</v>
      </c>
      <c r="H15" s="7"/>
      <c r="I15" s="4"/>
      <c r="J15" s="6"/>
      <c r="K15" s="11">
        <v>1.1200000000000001</v>
      </c>
      <c r="L15" s="4">
        <v>0.85099999999999998</v>
      </c>
      <c r="M15" s="12">
        <v>0.311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25.4</v>
      </c>
      <c r="C16" s="4">
        <v>0.26</v>
      </c>
      <c r="D16" s="6">
        <v>2.5999999999999999E-2</v>
      </c>
      <c r="E16" s="11">
        <v>35.4</v>
      </c>
      <c r="F16" s="4">
        <v>0.17299999999999999</v>
      </c>
      <c r="G16" s="12">
        <v>1.7000000000000001E-2</v>
      </c>
      <c r="H16" s="7"/>
      <c r="I16" s="4"/>
      <c r="J16" s="6"/>
      <c r="K16" s="11">
        <v>1.34</v>
      </c>
      <c r="L16" s="4">
        <v>0.876</v>
      </c>
      <c r="M16" s="12">
        <v>0.32500000000000001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26.6</v>
      </c>
      <c r="C17" s="4">
        <v>0.29299999999999998</v>
      </c>
      <c r="D17" s="6">
        <v>2.9000000000000001E-2</v>
      </c>
      <c r="E17" s="11">
        <v>36.5</v>
      </c>
      <c r="F17" s="4">
        <v>0.19800000000000001</v>
      </c>
      <c r="G17" s="12">
        <v>0.02</v>
      </c>
      <c r="H17" s="7"/>
      <c r="I17" s="4"/>
      <c r="J17" s="6"/>
      <c r="K17" s="11">
        <v>1.74</v>
      </c>
      <c r="L17" s="4">
        <v>0.90400000000000003</v>
      </c>
      <c r="M17" s="12">
        <v>0.34300000000000003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28.5</v>
      </c>
      <c r="C18" s="4">
        <v>0.34</v>
      </c>
      <c r="D18" s="6">
        <v>3.4000000000000002E-2</v>
      </c>
      <c r="E18" s="11">
        <v>39.6</v>
      </c>
      <c r="F18" s="4">
        <v>0.26100000000000001</v>
      </c>
      <c r="G18" s="12">
        <v>2.5999999999999999E-2</v>
      </c>
      <c r="H18" s="7"/>
      <c r="I18" s="4"/>
      <c r="J18" s="6"/>
      <c r="K18" s="11">
        <v>2.09</v>
      </c>
      <c r="L18" s="4">
        <v>0.92</v>
      </c>
      <c r="M18" s="12">
        <v>0.35199999999999998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29.5</v>
      </c>
      <c r="C19" s="4">
        <v>0.36299999999999999</v>
      </c>
      <c r="D19" s="6">
        <v>3.5999999999999997E-2</v>
      </c>
      <c r="E19" s="11">
        <v>40.1</v>
      </c>
      <c r="F19" s="4">
        <v>0.27</v>
      </c>
      <c r="G19" s="12">
        <v>2.7E-2</v>
      </c>
      <c r="H19" s="7"/>
      <c r="I19" s="4"/>
      <c r="J19" s="6"/>
      <c r="K19" s="11">
        <v>2.44</v>
      </c>
      <c r="L19" s="4">
        <v>0.93200000000000005</v>
      </c>
      <c r="M19" s="12">
        <v>0.35899999999999999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30.6</v>
      </c>
      <c r="C20" s="4">
        <v>0.38500000000000001</v>
      </c>
      <c r="D20" s="6">
        <v>3.9E-2</v>
      </c>
      <c r="E20" s="11">
        <v>40.799999999999997</v>
      </c>
      <c r="F20" s="4">
        <v>0.28299999999999997</v>
      </c>
      <c r="G20" s="12">
        <v>2.8000000000000001E-2</v>
      </c>
      <c r="H20" s="7"/>
      <c r="I20" s="4"/>
      <c r="J20" s="6"/>
      <c r="K20" s="11">
        <v>2.92</v>
      </c>
      <c r="L20" s="4">
        <v>0.94299999999999995</v>
      </c>
      <c r="M20" s="12">
        <v>0.36599999999999999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32.299999999999997</v>
      </c>
      <c r="C21" s="4">
        <v>0.41799999999999998</v>
      </c>
      <c r="D21" s="6">
        <v>5.0999999999999997E-2</v>
      </c>
      <c r="E21" s="11">
        <v>41.6</v>
      </c>
      <c r="F21" s="4">
        <v>0.29599999999999999</v>
      </c>
      <c r="G21" s="12">
        <v>0.03</v>
      </c>
      <c r="H21" s="7"/>
      <c r="I21" s="4"/>
      <c r="J21" s="6"/>
      <c r="K21" s="11">
        <v>3.9</v>
      </c>
      <c r="L21" s="4">
        <v>0.95699999999999996</v>
      </c>
      <c r="M21" s="12">
        <v>0.374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34.700000000000003</v>
      </c>
      <c r="C22" s="4">
        <v>0.45800000000000002</v>
      </c>
      <c r="D22" s="6">
        <v>7.4999999999999997E-2</v>
      </c>
      <c r="E22" s="11">
        <v>42.9</v>
      </c>
      <c r="F22" s="4">
        <v>0.318</v>
      </c>
      <c r="G22" s="12">
        <v>3.2000000000000001E-2</v>
      </c>
      <c r="H22" s="7"/>
      <c r="I22" s="4"/>
      <c r="J22" s="6"/>
      <c r="K22" s="11">
        <v>5.62</v>
      </c>
      <c r="L22" s="4">
        <v>0.97</v>
      </c>
      <c r="M22" s="12">
        <v>0.38200000000000001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37.799999999999997</v>
      </c>
      <c r="C23" s="4">
        <v>0.503</v>
      </c>
      <c r="D23" s="6">
        <v>0.10199999999999999</v>
      </c>
      <c r="E23" s="11">
        <v>44.1</v>
      </c>
      <c r="F23" s="4">
        <v>0.33600000000000002</v>
      </c>
      <c r="G23" s="12">
        <v>3.4000000000000002E-2</v>
      </c>
      <c r="H23" s="7"/>
      <c r="I23" s="4"/>
      <c r="J23" s="6"/>
      <c r="K23" s="11">
        <v>9.84</v>
      </c>
      <c r="L23" s="4">
        <v>0.98299999999999998</v>
      </c>
      <c r="M23" s="12">
        <v>0.39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39.799999999999997</v>
      </c>
      <c r="C24" s="4">
        <v>0.52800000000000002</v>
      </c>
      <c r="D24" s="6">
        <v>0.11700000000000001</v>
      </c>
      <c r="E24" s="11">
        <v>45</v>
      </c>
      <c r="F24" s="4">
        <v>0.35</v>
      </c>
      <c r="G24" s="12">
        <v>3.5000000000000003E-2</v>
      </c>
      <c r="H24" s="7"/>
      <c r="I24" s="4"/>
      <c r="J24" s="6"/>
      <c r="K24" s="11">
        <v>14.8</v>
      </c>
      <c r="L24" s="4">
        <v>0.98899999999999999</v>
      </c>
      <c r="M24" s="12">
        <v>0.39300000000000002</v>
      </c>
      <c r="N24" s="7"/>
      <c r="O24" s="4"/>
      <c r="P24" s="6"/>
      <c r="Q24" s="11"/>
      <c r="R24" s="4"/>
      <c r="S24" s="12"/>
    </row>
    <row r="25" spans="1:19" ht="15.75" thickBot="1">
      <c r="A25" s="50">
        <v>16</v>
      </c>
      <c r="B25" s="11">
        <v>42.7</v>
      </c>
      <c r="C25" s="4">
        <v>0.56000000000000005</v>
      </c>
      <c r="D25" s="6">
        <v>0.13600000000000001</v>
      </c>
      <c r="E25" s="11">
        <v>45.5</v>
      </c>
      <c r="F25" s="4">
        <v>0.35699999999999998</v>
      </c>
      <c r="G25" s="12">
        <v>3.5999999999999997E-2</v>
      </c>
      <c r="H25" s="7"/>
      <c r="I25" s="4"/>
      <c r="J25" s="6"/>
      <c r="K25" s="53">
        <v>9999999</v>
      </c>
      <c r="L25" s="32">
        <v>0.98899999999999999</v>
      </c>
      <c r="M25" s="33">
        <v>0.39300000000000002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47.6</v>
      </c>
      <c r="C26" s="4">
        <v>0.60499999999999998</v>
      </c>
      <c r="D26" s="6">
        <v>0.16300000000000001</v>
      </c>
      <c r="E26" s="11">
        <v>46</v>
      </c>
      <c r="F26" s="4">
        <v>0.36399999999999999</v>
      </c>
      <c r="G26" s="12">
        <v>3.5999999999999997E-2</v>
      </c>
      <c r="H26" s="7"/>
      <c r="I26" s="4"/>
      <c r="J26" s="6"/>
      <c r="K26" s="43"/>
      <c r="L26" s="48"/>
      <c r="M26" s="49"/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52.3</v>
      </c>
      <c r="C27" s="4">
        <v>0.64</v>
      </c>
      <c r="D27" s="6">
        <v>0.184</v>
      </c>
      <c r="E27" s="11">
        <v>47</v>
      </c>
      <c r="F27" s="4">
        <v>0.377</v>
      </c>
      <c r="G27" s="12">
        <v>3.7999999999999999E-2</v>
      </c>
      <c r="H27" s="7"/>
      <c r="I27" s="4"/>
      <c r="J27" s="6"/>
      <c r="K27" s="11"/>
      <c r="L27" s="4"/>
      <c r="M27" s="12"/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58.1</v>
      </c>
      <c r="C28" s="4">
        <v>0.67600000000000005</v>
      </c>
      <c r="D28" s="6">
        <v>0.20599999999999999</v>
      </c>
      <c r="E28" s="11">
        <v>48</v>
      </c>
      <c r="F28" s="4">
        <v>0.39</v>
      </c>
      <c r="G28" s="12">
        <v>3.9E-2</v>
      </c>
      <c r="H28" s="7"/>
      <c r="I28" s="4"/>
      <c r="J28" s="6"/>
      <c r="K28" s="11"/>
      <c r="L28" s="4"/>
      <c r="M28" s="12"/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66.900000000000006</v>
      </c>
      <c r="C29" s="4">
        <v>0.71899999999999997</v>
      </c>
      <c r="D29" s="6">
        <v>0.23100000000000001</v>
      </c>
      <c r="E29" s="11">
        <v>49</v>
      </c>
      <c r="F29" s="4">
        <v>0.40300000000000002</v>
      </c>
      <c r="G29" s="12">
        <v>4.2000000000000003E-2</v>
      </c>
      <c r="H29" s="7"/>
      <c r="I29" s="4"/>
      <c r="J29" s="6"/>
      <c r="K29" s="11"/>
      <c r="L29" s="4"/>
      <c r="M29" s="12"/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76.8</v>
      </c>
      <c r="C30" s="4">
        <v>0.755</v>
      </c>
      <c r="D30" s="6">
        <v>0.253</v>
      </c>
      <c r="E30" s="11">
        <v>49.6</v>
      </c>
      <c r="F30" s="4">
        <v>0.41</v>
      </c>
      <c r="G30" s="12">
        <v>4.5999999999999999E-2</v>
      </c>
      <c r="H30" s="7"/>
      <c r="I30" s="4"/>
      <c r="J30" s="6"/>
      <c r="K30" s="11"/>
      <c r="L30" s="4"/>
      <c r="M30" s="12"/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88.2</v>
      </c>
      <c r="C31" s="4">
        <v>0.78700000000000003</v>
      </c>
      <c r="D31" s="6">
        <v>0.27200000000000002</v>
      </c>
      <c r="E31" s="11">
        <v>50.6</v>
      </c>
      <c r="F31" s="4">
        <v>0.42199999999999999</v>
      </c>
      <c r="G31" s="12">
        <v>5.2999999999999999E-2</v>
      </c>
      <c r="H31" s="7"/>
      <c r="I31" s="4"/>
      <c r="J31" s="6"/>
      <c r="K31" s="11"/>
      <c r="L31" s="4"/>
      <c r="M31" s="12"/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108.2</v>
      </c>
      <c r="C32" s="4">
        <v>0.82599999999999996</v>
      </c>
      <c r="D32" s="6">
        <v>0.29599999999999999</v>
      </c>
      <c r="E32" s="11">
        <v>51.9</v>
      </c>
      <c r="F32" s="4">
        <v>0.436</v>
      </c>
      <c r="G32" s="12">
        <v>6.2E-2</v>
      </c>
      <c r="H32" s="7"/>
      <c r="I32" s="4"/>
      <c r="J32" s="6"/>
      <c r="K32" s="11"/>
      <c r="L32" s="4"/>
      <c r="M32" s="12"/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129.9</v>
      </c>
      <c r="C33" s="4">
        <v>0.85499999999999998</v>
      </c>
      <c r="D33" s="6">
        <v>0.313</v>
      </c>
      <c r="E33" s="11">
        <v>53.7</v>
      </c>
      <c r="F33" s="4">
        <v>0.45500000000000002</v>
      </c>
      <c r="G33" s="12">
        <v>7.2999999999999995E-2</v>
      </c>
      <c r="H33" s="7"/>
      <c r="I33" s="4"/>
      <c r="J33" s="6"/>
      <c r="K33" s="11"/>
      <c r="L33" s="4"/>
      <c r="M33" s="12"/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150.4</v>
      </c>
      <c r="C34" s="4">
        <v>0.875</v>
      </c>
      <c r="D34" s="6">
        <v>0.32500000000000001</v>
      </c>
      <c r="E34" s="11">
        <v>55</v>
      </c>
      <c r="F34" s="4">
        <v>0.46800000000000003</v>
      </c>
      <c r="G34" s="12">
        <v>8.1000000000000003E-2</v>
      </c>
      <c r="H34" s="7"/>
      <c r="I34" s="4"/>
      <c r="J34" s="6"/>
      <c r="K34" s="11"/>
      <c r="L34" s="4"/>
      <c r="M34" s="12"/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194</v>
      </c>
      <c r="C35" s="4">
        <v>0.90300000000000002</v>
      </c>
      <c r="D35" s="6">
        <v>0.34200000000000003</v>
      </c>
      <c r="E35" s="11">
        <v>55.7</v>
      </c>
      <c r="F35" s="4">
        <v>0.47499999999999998</v>
      </c>
      <c r="G35" s="12">
        <v>8.5000000000000006E-2</v>
      </c>
      <c r="H35" s="7"/>
      <c r="I35" s="4"/>
      <c r="J35" s="6"/>
      <c r="K35" s="11"/>
      <c r="L35" s="4"/>
      <c r="M35" s="12"/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234.8</v>
      </c>
      <c r="C36" s="4">
        <v>0.92</v>
      </c>
      <c r="D36" s="6">
        <v>0.35199999999999998</v>
      </c>
      <c r="E36" s="11">
        <v>56.3</v>
      </c>
      <c r="F36" s="4">
        <v>0.48</v>
      </c>
      <c r="G36" s="12">
        <v>8.7999999999999995E-2</v>
      </c>
      <c r="H36" s="7"/>
      <c r="I36" s="4"/>
      <c r="J36" s="6"/>
      <c r="K36" s="11"/>
      <c r="L36" s="4"/>
      <c r="M36" s="12"/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323.39999999999998</v>
      </c>
      <c r="C37" s="4">
        <v>0.94199999999999995</v>
      </c>
      <c r="D37" s="6">
        <v>0.36499999999999999</v>
      </c>
      <c r="E37" s="11">
        <v>57.1</v>
      </c>
      <c r="F37" s="4">
        <v>0.48699999999999999</v>
      </c>
      <c r="G37" s="12">
        <v>9.1999999999999998E-2</v>
      </c>
      <c r="H37" s="7"/>
      <c r="I37" s="4"/>
      <c r="J37" s="6"/>
      <c r="K37" s="11"/>
      <c r="L37" s="4"/>
      <c r="M37" s="12"/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437.6</v>
      </c>
      <c r="C38" s="4">
        <v>0.95699999999999996</v>
      </c>
      <c r="D38" s="6">
        <v>0.374</v>
      </c>
      <c r="E38" s="11">
        <v>58.3</v>
      </c>
      <c r="F38" s="4">
        <v>0.498</v>
      </c>
      <c r="G38" s="12">
        <v>9.9000000000000005E-2</v>
      </c>
      <c r="H38" s="7"/>
      <c r="I38" s="4"/>
      <c r="J38" s="6"/>
      <c r="K38" s="11"/>
      <c r="L38" s="4"/>
      <c r="M38" s="12"/>
      <c r="N38" s="7"/>
      <c r="O38" s="4"/>
      <c r="P38" s="6"/>
      <c r="Q38" s="11"/>
      <c r="R38" s="4"/>
      <c r="S38" s="12"/>
    </row>
    <row r="39" spans="1:19" ht="15.75" thickBot="1">
      <c r="A39" s="50">
        <v>30</v>
      </c>
      <c r="B39" s="53">
        <v>9999999</v>
      </c>
      <c r="C39" s="32">
        <v>0.95699999999999996</v>
      </c>
      <c r="D39" s="54">
        <v>0.374</v>
      </c>
      <c r="E39" s="11">
        <v>60.3</v>
      </c>
      <c r="F39" s="4">
        <v>0.51500000000000001</v>
      </c>
      <c r="G39" s="12">
        <v>0.109</v>
      </c>
      <c r="H39" s="7"/>
      <c r="I39" s="4"/>
      <c r="J39" s="6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43"/>
      <c r="C40" s="48"/>
      <c r="D40" s="49"/>
      <c r="E40" s="11">
        <v>61.2</v>
      </c>
      <c r="F40" s="4">
        <v>0.52200000000000002</v>
      </c>
      <c r="G40" s="12">
        <v>0.113</v>
      </c>
      <c r="H40" s="7"/>
      <c r="I40" s="4"/>
      <c r="J40" s="6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/>
      <c r="C41" s="4"/>
      <c r="D41" s="12"/>
      <c r="E41" s="11">
        <v>63.6</v>
      </c>
      <c r="F41" s="4">
        <v>0.54</v>
      </c>
      <c r="G41" s="12">
        <v>0.124</v>
      </c>
      <c r="H41" s="7"/>
      <c r="I41" s="4"/>
      <c r="J41" s="6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/>
      <c r="C42" s="4"/>
      <c r="D42" s="12"/>
      <c r="E42" s="11">
        <v>64.900000000000006</v>
      </c>
      <c r="F42" s="4">
        <v>0.54900000000000004</v>
      </c>
      <c r="G42" s="12">
        <v>0.129</v>
      </c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/>
      <c r="C43" s="4"/>
      <c r="D43" s="12"/>
      <c r="E43" s="11">
        <v>66.8</v>
      </c>
      <c r="F43" s="4">
        <v>0.56200000000000006</v>
      </c>
      <c r="G43" s="12">
        <v>0.13700000000000001</v>
      </c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/>
      <c r="C44" s="4"/>
      <c r="D44" s="12"/>
      <c r="E44" s="11">
        <v>69.7</v>
      </c>
      <c r="F44" s="4">
        <v>0.57999999999999996</v>
      </c>
      <c r="G44" s="12">
        <v>0.14799999999999999</v>
      </c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11"/>
      <c r="C45" s="4"/>
      <c r="D45" s="12"/>
      <c r="E45" s="11">
        <v>73</v>
      </c>
      <c r="F45" s="4">
        <v>0.59899999999999998</v>
      </c>
      <c r="G45" s="12">
        <v>0.159</v>
      </c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/>
      <c r="C46" s="4"/>
      <c r="D46" s="12"/>
      <c r="E46" s="11">
        <v>76.2</v>
      </c>
      <c r="F46" s="4">
        <v>0.61599999999999999</v>
      </c>
      <c r="G46" s="12">
        <v>0.17</v>
      </c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81.8</v>
      </c>
      <c r="F47" s="4">
        <v>0.64200000000000002</v>
      </c>
      <c r="G47" s="12">
        <v>0.185</v>
      </c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88</v>
      </c>
      <c r="F48" s="4">
        <v>0.66700000000000004</v>
      </c>
      <c r="G48" s="12">
        <v>0.2</v>
      </c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98.7</v>
      </c>
      <c r="F49" s="4">
        <v>0.70299999999999996</v>
      </c>
      <c r="G49" s="12">
        <v>0.222</v>
      </c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115.6</v>
      </c>
      <c r="F50" s="4">
        <v>0.747</v>
      </c>
      <c r="G50" s="12">
        <v>0.248</v>
      </c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151.1</v>
      </c>
      <c r="F51" s="4">
        <v>0.80600000000000005</v>
      </c>
      <c r="G51" s="12">
        <v>0.28399999999999997</v>
      </c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209.8</v>
      </c>
      <c r="F52" s="4">
        <v>0.86</v>
      </c>
      <c r="G52" s="12">
        <v>0.316</v>
      </c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 ht="15.75" thickBot="1">
      <c r="A53" s="50">
        <v>44</v>
      </c>
      <c r="B53" s="11"/>
      <c r="C53" s="4"/>
      <c r="D53" s="12"/>
      <c r="E53" s="53">
        <v>9999999</v>
      </c>
      <c r="F53" s="32">
        <v>0.86</v>
      </c>
      <c r="G53" s="33">
        <v>0.316</v>
      </c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11"/>
      <c r="C54" s="4"/>
      <c r="D54" s="12"/>
      <c r="E54" s="43"/>
      <c r="F54" s="48"/>
      <c r="G54" s="49"/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11"/>
      <c r="F55" s="4"/>
      <c r="G55" s="12"/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18.8</v>
      </c>
      <c r="C61" s="37"/>
      <c r="D61" s="38"/>
      <c r="E61" s="16">
        <v>29.27</v>
      </c>
      <c r="F61" s="37"/>
      <c r="G61" s="38"/>
      <c r="H61" s="16"/>
      <c r="I61" s="37"/>
      <c r="J61" s="38"/>
      <c r="K61" s="16">
        <v>0.17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28" activePane="bottomLeft" state="frozen"/>
      <selection pane="bottomLeft" activeCell="J32" sqref="J32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41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26.2</v>
      </c>
      <c r="C10" s="4">
        <v>0</v>
      </c>
      <c r="D10" s="6">
        <v>0</v>
      </c>
      <c r="E10" s="11">
        <v>25.6</v>
      </c>
      <c r="F10" s="4">
        <v>0</v>
      </c>
      <c r="G10" s="12">
        <v>0</v>
      </c>
      <c r="H10" s="7"/>
      <c r="I10" s="4"/>
      <c r="J10" s="6"/>
      <c r="K10" s="11">
        <v>0.49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27.3</v>
      </c>
      <c r="C11" s="4">
        <v>3.9E-2</v>
      </c>
      <c r="D11" s="6">
        <v>0</v>
      </c>
      <c r="E11" s="11">
        <v>26.5</v>
      </c>
      <c r="F11" s="4">
        <v>2.3E-2</v>
      </c>
      <c r="G11" s="12">
        <v>0</v>
      </c>
      <c r="H11" s="7"/>
      <c r="I11" s="4"/>
      <c r="J11" s="6"/>
      <c r="K11" s="11">
        <v>0.8</v>
      </c>
      <c r="L11" s="4">
        <v>0.373</v>
      </c>
      <c r="M11" s="12">
        <v>3.6999999999999998E-2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28.3</v>
      </c>
      <c r="C12" s="4">
        <v>7.2999999999999995E-2</v>
      </c>
      <c r="D12" s="6">
        <v>0</v>
      </c>
      <c r="E12" s="11">
        <v>27.8</v>
      </c>
      <c r="F12" s="4">
        <v>6.9000000000000006E-2</v>
      </c>
      <c r="G12" s="12">
        <v>0</v>
      </c>
      <c r="H12" s="7"/>
      <c r="I12" s="4"/>
      <c r="J12" s="6"/>
      <c r="K12" s="11">
        <v>0.95</v>
      </c>
      <c r="L12" s="4">
        <v>0.47199999999999998</v>
      </c>
      <c r="M12" s="12">
        <v>8.3000000000000004E-2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29.3</v>
      </c>
      <c r="C13" s="4">
        <v>0.105</v>
      </c>
      <c r="D13" s="6">
        <v>0.01</v>
      </c>
      <c r="E13" s="11">
        <v>28.8</v>
      </c>
      <c r="F13" s="4">
        <v>0.10100000000000001</v>
      </c>
      <c r="G13" s="12">
        <v>0.01</v>
      </c>
      <c r="H13" s="7"/>
      <c r="I13" s="4"/>
      <c r="J13" s="6"/>
      <c r="K13" s="11">
        <v>1.1000000000000001</v>
      </c>
      <c r="L13" s="4">
        <v>0.54400000000000004</v>
      </c>
      <c r="M13" s="12">
        <v>0.126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30.9</v>
      </c>
      <c r="C14" s="4">
        <v>0.151</v>
      </c>
      <c r="D14" s="6">
        <v>1.4999999999999999E-2</v>
      </c>
      <c r="E14" s="11">
        <v>29.8</v>
      </c>
      <c r="F14" s="4">
        <v>0.13100000000000001</v>
      </c>
      <c r="G14" s="12">
        <v>1.2999999999999999E-2</v>
      </c>
      <c r="H14" s="7"/>
      <c r="I14" s="4"/>
      <c r="J14" s="6"/>
      <c r="K14" s="11">
        <v>1.45</v>
      </c>
      <c r="L14" s="4">
        <v>0.65400000000000003</v>
      </c>
      <c r="M14" s="12">
        <v>0.192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31.8</v>
      </c>
      <c r="C15" s="4">
        <v>0.17499999999999999</v>
      </c>
      <c r="D15" s="6">
        <v>1.7999999999999999E-2</v>
      </c>
      <c r="E15" s="11">
        <v>30.9</v>
      </c>
      <c r="F15" s="4">
        <v>0.16200000000000001</v>
      </c>
      <c r="G15" s="12">
        <v>1.6E-2</v>
      </c>
      <c r="H15" s="7"/>
      <c r="I15" s="4"/>
      <c r="J15" s="6"/>
      <c r="K15" s="11">
        <v>1.69</v>
      </c>
      <c r="L15" s="4">
        <v>0.70299999999999996</v>
      </c>
      <c r="M15" s="12">
        <v>0.222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32.700000000000003</v>
      </c>
      <c r="C16" s="4">
        <v>0.19800000000000001</v>
      </c>
      <c r="D16" s="6">
        <v>0.02</v>
      </c>
      <c r="E16" s="11">
        <v>31.8</v>
      </c>
      <c r="F16" s="4">
        <v>0.186</v>
      </c>
      <c r="G16" s="12">
        <v>1.9E-2</v>
      </c>
      <c r="H16" s="7"/>
      <c r="I16" s="4"/>
      <c r="J16" s="6"/>
      <c r="K16" s="11">
        <v>1.91</v>
      </c>
      <c r="L16" s="4">
        <v>0.73699999999999999</v>
      </c>
      <c r="M16" s="12">
        <v>0.24199999999999999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34.6</v>
      </c>
      <c r="C17" s="4">
        <v>0.24199999999999999</v>
      </c>
      <c r="D17" s="6">
        <v>2.4E-2</v>
      </c>
      <c r="E17" s="11">
        <v>32.700000000000003</v>
      </c>
      <c r="F17" s="4">
        <v>0.20799999999999999</v>
      </c>
      <c r="G17" s="12">
        <v>2.1000000000000001E-2</v>
      </c>
      <c r="H17" s="7"/>
      <c r="I17" s="4"/>
      <c r="J17" s="6"/>
      <c r="K17" s="11">
        <v>2.25</v>
      </c>
      <c r="L17" s="4">
        <v>0.77700000000000002</v>
      </c>
      <c r="M17" s="12">
        <v>0.26600000000000001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36.799999999999997</v>
      </c>
      <c r="C18" s="4">
        <v>0.28699999999999998</v>
      </c>
      <c r="D18" s="6">
        <v>2.9000000000000001E-2</v>
      </c>
      <c r="E18" s="11">
        <v>33.4</v>
      </c>
      <c r="F18" s="4">
        <v>0.22500000000000001</v>
      </c>
      <c r="G18" s="12">
        <v>2.1999999999999999E-2</v>
      </c>
      <c r="H18" s="7"/>
      <c r="I18" s="4"/>
      <c r="J18" s="6"/>
      <c r="K18" s="11">
        <v>2.4300000000000002</v>
      </c>
      <c r="L18" s="4">
        <v>0.79400000000000004</v>
      </c>
      <c r="M18" s="12">
        <v>0.27600000000000002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38.5</v>
      </c>
      <c r="C19" s="4">
        <v>0.31900000000000001</v>
      </c>
      <c r="D19" s="6">
        <v>3.2000000000000001E-2</v>
      </c>
      <c r="E19" s="11">
        <v>34.200000000000003</v>
      </c>
      <c r="F19" s="4">
        <v>0.24299999999999999</v>
      </c>
      <c r="G19" s="12">
        <v>2.4E-2</v>
      </c>
      <c r="H19" s="7"/>
      <c r="I19" s="4"/>
      <c r="J19" s="6"/>
      <c r="K19" s="11">
        <v>2.69</v>
      </c>
      <c r="L19" s="4">
        <v>0.81299999999999994</v>
      </c>
      <c r="M19" s="12">
        <v>0.28799999999999998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41.1</v>
      </c>
      <c r="C20" s="4">
        <v>0.36199999999999999</v>
      </c>
      <c r="D20" s="6">
        <v>3.5999999999999997E-2</v>
      </c>
      <c r="E20" s="11">
        <v>35.1</v>
      </c>
      <c r="F20" s="4">
        <v>0.26200000000000001</v>
      </c>
      <c r="G20" s="12">
        <v>2.5999999999999999E-2</v>
      </c>
      <c r="H20" s="7"/>
      <c r="I20" s="4"/>
      <c r="J20" s="6"/>
      <c r="K20" s="11">
        <v>3.1</v>
      </c>
      <c r="L20" s="4">
        <v>0.83799999999999997</v>
      </c>
      <c r="M20" s="12">
        <v>0.30299999999999999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43.4</v>
      </c>
      <c r="C21" s="4">
        <v>0.39600000000000002</v>
      </c>
      <c r="D21" s="6">
        <v>0.04</v>
      </c>
      <c r="E21" s="11">
        <v>36</v>
      </c>
      <c r="F21" s="4">
        <v>0.28100000000000003</v>
      </c>
      <c r="G21" s="12">
        <v>2.8000000000000001E-2</v>
      </c>
      <c r="H21" s="7"/>
      <c r="I21" s="4"/>
      <c r="J21" s="6"/>
      <c r="K21" s="11">
        <v>3.6</v>
      </c>
      <c r="L21" s="4">
        <v>0.86099999999999999</v>
      </c>
      <c r="M21" s="12">
        <v>0.316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45.3</v>
      </c>
      <c r="C22" s="4">
        <v>0.42099999999999999</v>
      </c>
      <c r="D22" s="6">
        <v>5.2999999999999999E-2</v>
      </c>
      <c r="E22" s="11">
        <v>36.6</v>
      </c>
      <c r="F22" s="4">
        <v>0.29299999999999998</v>
      </c>
      <c r="G22" s="12">
        <v>2.9000000000000001E-2</v>
      </c>
      <c r="H22" s="7"/>
      <c r="I22" s="4"/>
      <c r="J22" s="6"/>
      <c r="K22" s="11">
        <v>4.42</v>
      </c>
      <c r="L22" s="4">
        <v>0.88600000000000001</v>
      </c>
      <c r="M22" s="12">
        <v>0.33200000000000002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47.4</v>
      </c>
      <c r="C23" s="4">
        <v>0.44700000000000001</v>
      </c>
      <c r="D23" s="6">
        <v>6.8000000000000005E-2</v>
      </c>
      <c r="E23" s="11">
        <v>37.1</v>
      </c>
      <c r="F23" s="4">
        <v>0.30199999999999999</v>
      </c>
      <c r="G23" s="12">
        <v>0.03</v>
      </c>
      <c r="H23" s="7"/>
      <c r="I23" s="4"/>
      <c r="J23" s="6"/>
      <c r="K23" s="11">
        <v>5.4</v>
      </c>
      <c r="L23" s="4">
        <v>0.90700000000000003</v>
      </c>
      <c r="M23" s="12">
        <v>0.34399999999999997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49.5</v>
      </c>
      <c r="C24" s="4">
        <v>0.47</v>
      </c>
      <c r="D24" s="6">
        <v>8.2000000000000003E-2</v>
      </c>
      <c r="E24" s="11">
        <v>38.1</v>
      </c>
      <c r="F24" s="4">
        <v>0.32100000000000001</v>
      </c>
      <c r="G24" s="12">
        <v>3.2000000000000001E-2</v>
      </c>
      <c r="H24" s="7"/>
      <c r="I24" s="4"/>
      <c r="J24" s="6"/>
      <c r="K24" s="11">
        <v>5.98</v>
      </c>
      <c r="L24" s="4">
        <v>0.91600000000000004</v>
      </c>
      <c r="M24" s="12">
        <v>0.35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51.1</v>
      </c>
      <c r="C25" s="4">
        <v>0.48699999999999999</v>
      </c>
      <c r="D25" s="6">
        <v>9.1999999999999998E-2</v>
      </c>
      <c r="E25" s="11">
        <v>38.9</v>
      </c>
      <c r="F25" s="4">
        <v>0.33500000000000002</v>
      </c>
      <c r="G25" s="12">
        <v>3.3000000000000002E-2</v>
      </c>
      <c r="H25" s="7"/>
      <c r="I25" s="4"/>
      <c r="J25" s="6"/>
      <c r="K25" s="11">
        <v>7.81</v>
      </c>
      <c r="L25" s="4">
        <v>0.93600000000000005</v>
      </c>
      <c r="M25" s="12">
        <v>0.36099999999999999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52.6</v>
      </c>
      <c r="C26" s="4">
        <v>0.501</v>
      </c>
      <c r="D26" s="6">
        <v>0.10100000000000001</v>
      </c>
      <c r="E26" s="11">
        <v>39.299999999999997</v>
      </c>
      <c r="F26" s="4">
        <v>0.34100000000000003</v>
      </c>
      <c r="G26" s="12">
        <v>3.4000000000000002E-2</v>
      </c>
      <c r="H26" s="7"/>
      <c r="I26" s="4"/>
      <c r="J26" s="6"/>
      <c r="K26" s="11">
        <v>9.58</v>
      </c>
      <c r="L26" s="4">
        <v>0.94799999999999995</v>
      </c>
      <c r="M26" s="12">
        <v>0.36899999999999999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54.6</v>
      </c>
      <c r="C27" s="4">
        <v>0.52</v>
      </c>
      <c r="D27" s="6">
        <v>0.112</v>
      </c>
      <c r="E27" s="11">
        <v>40.4</v>
      </c>
      <c r="F27" s="4">
        <v>0.35899999999999999</v>
      </c>
      <c r="G27" s="12">
        <v>3.5999999999999997E-2</v>
      </c>
      <c r="H27" s="7"/>
      <c r="I27" s="4"/>
      <c r="J27" s="6"/>
      <c r="K27" s="11">
        <v>11.9</v>
      </c>
      <c r="L27" s="4">
        <v>0.95799999999999996</v>
      </c>
      <c r="M27" s="12">
        <v>0.375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56.1</v>
      </c>
      <c r="C28" s="4">
        <v>0.53200000000000003</v>
      </c>
      <c r="D28" s="6">
        <v>0.11899999999999999</v>
      </c>
      <c r="E28" s="11">
        <v>41.2</v>
      </c>
      <c r="F28" s="4">
        <v>0.372</v>
      </c>
      <c r="G28" s="12">
        <v>3.6999999999999998E-2</v>
      </c>
      <c r="H28" s="7"/>
      <c r="I28" s="4"/>
      <c r="J28" s="6"/>
      <c r="K28" s="11">
        <v>18.39</v>
      </c>
      <c r="L28" s="4">
        <v>0.97299999999999998</v>
      </c>
      <c r="M28" s="12">
        <v>0.38400000000000001</v>
      </c>
      <c r="N28" s="7"/>
      <c r="O28" s="4"/>
      <c r="P28" s="6"/>
      <c r="Q28" s="11"/>
      <c r="R28" s="4"/>
      <c r="S28" s="12"/>
    </row>
    <row r="29" spans="1:19" ht="15.75" thickBot="1">
      <c r="A29" s="50">
        <v>20</v>
      </c>
      <c r="B29" s="11">
        <v>59.5</v>
      </c>
      <c r="C29" s="4">
        <v>0.55900000000000005</v>
      </c>
      <c r="D29" s="6">
        <v>0.13600000000000001</v>
      </c>
      <c r="E29" s="11">
        <v>42.1</v>
      </c>
      <c r="F29" s="4">
        <v>0.38500000000000001</v>
      </c>
      <c r="G29" s="12">
        <v>3.9E-2</v>
      </c>
      <c r="H29" s="7"/>
      <c r="I29" s="4"/>
      <c r="J29" s="6"/>
      <c r="K29" s="53">
        <v>9999999</v>
      </c>
      <c r="L29" s="32">
        <v>0.97299999999999998</v>
      </c>
      <c r="M29" s="33">
        <v>0.38400000000000001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64.5</v>
      </c>
      <c r="C30" s="4">
        <v>0.59299999999999997</v>
      </c>
      <c r="D30" s="6">
        <v>0.156</v>
      </c>
      <c r="E30" s="11">
        <v>42.6</v>
      </c>
      <c r="F30" s="4">
        <v>0.39200000000000002</v>
      </c>
      <c r="G30" s="12">
        <v>3.9E-2</v>
      </c>
      <c r="H30" s="7"/>
      <c r="I30" s="4"/>
      <c r="J30" s="6"/>
      <c r="K30" s="43"/>
      <c r="L30" s="48"/>
      <c r="M30" s="49"/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69.400000000000006</v>
      </c>
      <c r="C31" s="4">
        <v>0.622</v>
      </c>
      <c r="D31" s="6">
        <v>0.17299999999999999</v>
      </c>
      <c r="E31" s="11">
        <v>43</v>
      </c>
      <c r="F31" s="4">
        <v>0.39800000000000002</v>
      </c>
      <c r="G31" s="12">
        <v>0.04</v>
      </c>
      <c r="H31" s="7"/>
      <c r="I31" s="4"/>
      <c r="J31" s="6"/>
      <c r="K31" s="11"/>
      <c r="L31" s="4"/>
      <c r="M31" s="12"/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72.7</v>
      </c>
      <c r="C32" s="4">
        <v>0.63900000000000001</v>
      </c>
      <c r="D32" s="6">
        <v>0.184</v>
      </c>
      <c r="E32" s="11">
        <v>44.2</v>
      </c>
      <c r="F32" s="4">
        <v>0.41399999999999998</v>
      </c>
      <c r="G32" s="12">
        <v>4.9000000000000002E-2</v>
      </c>
      <c r="H32" s="7"/>
      <c r="I32" s="4"/>
      <c r="J32" s="6"/>
      <c r="K32" s="11"/>
      <c r="L32" s="4"/>
      <c r="M32" s="12"/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77.2</v>
      </c>
      <c r="C33" s="4">
        <v>0.66</v>
      </c>
      <c r="D33" s="6">
        <v>0.19600000000000001</v>
      </c>
      <c r="E33" s="11">
        <v>45.2</v>
      </c>
      <c r="F33" s="4">
        <v>0.42699999999999999</v>
      </c>
      <c r="G33" s="12">
        <v>5.6000000000000001E-2</v>
      </c>
      <c r="H33" s="7"/>
      <c r="I33" s="4"/>
      <c r="J33" s="6"/>
      <c r="K33" s="11"/>
      <c r="L33" s="4"/>
      <c r="M33" s="12"/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79.8</v>
      </c>
      <c r="C34" s="4">
        <v>0.67100000000000004</v>
      </c>
      <c r="D34" s="6">
        <v>0.20300000000000001</v>
      </c>
      <c r="E34" s="11">
        <v>45.6</v>
      </c>
      <c r="F34" s="4">
        <v>0.432</v>
      </c>
      <c r="G34" s="12">
        <v>5.8999999999999997E-2</v>
      </c>
      <c r="H34" s="7"/>
      <c r="I34" s="4"/>
      <c r="J34" s="6"/>
      <c r="K34" s="11"/>
      <c r="L34" s="4"/>
      <c r="M34" s="12"/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82.6</v>
      </c>
      <c r="C35" s="4">
        <v>0.68200000000000005</v>
      </c>
      <c r="D35" s="6">
        <v>0.20899999999999999</v>
      </c>
      <c r="E35" s="11">
        <v>46.5</v>
      </c>
      <c r="F35" s="4">
        <v>0.443</v>
      </c>
      <c r="G35" s="12">
        <v>6.6000000000000003E-2</v>
      </c>
      <c r="H35" s="7"/>
      <c r="I35" s="4"/>
      <c r="J35" s="6"/>
      <c r="K35" s="11"/>
      <c r="L35" s="4"/>
      <c r="M35" s="12"/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86.2</v>
      </c>
      <c r="C36" s="4">
        <v>0.69599999999999995</v>
      </c>
      <c r="D36" s="6">
        <v>0.217</v>
      </c>
      <c r="E36" s="11">
        <v>47.4</v>
      </c>
      <c r="F36" s="4">
        <v>0.45400000000000001</v>
      </c>
      <c r="G36" s="12">
        <v>7.1999999999999995E-2</v>
      </c>
      <c r="H36" s="7"/>
      <c r="I36" s="4"/>
      <c r="J36" s="6"/>
      <c r="K36" s="11"/>
      <c r="L36" s="4"/>
      <c r="M36" s="12"/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90.1</v>
      </c>
      <c r="C37" s="4">
        <v>0.70899999999999996</v>
      </c>
      <c r="D37" s="6">
        <v>0.22500000000000001</v>
      </c>
      <c r="E37" s="11">
        <v>49.1</v>
      </c>
      <c r="F37" s="4">
        <v>0.47299999999999998</v>
      </c>
      <c r="G37" s="12">
        <v>8.4000000000000005E-2</v>
      </c>
      <c r="H37" s="7"/>
      <c r="I37" s="4"/>
      <c r="J37" s="6"/>
      <c r="K37" s="11"/>
      <c r="L37" s="4"/>
      <c r="M37" s="12"/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93.1</v>
      </c>
      <c r="C38" s="4">
        <v>0.71799999999999997</v>
      </c>
      <c r="D38" s="6">
        <v>0.23100000000000001</v>
      </c>
      <c r="E38" s="11">
        <v>50.4</v>
      </c>
      <c r="F38" s="4">
        <v>0.48599999999999999</v>
      </c>
      <c r="G38" s="12">
        <v>9.1999999999999998E-2</v>
      </c>
      <c r="H38" s="7"/>
      <c r="I38" s="4"/>
      <c r="J38" s="6"/>
      <c r="K38" s="11"/>
      <c r="L38" s="4"/>
      <c r="M38" s="12"/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101.5</v>
      </c>
      <c r="C39" s="4">
        <v>0.74199999999999999</v>
      </c>
      <c r="D39" s="6">
        <v>0.245</v>
      </c>
      <c r="E39" s="11">
        <v>52.4</v>
      </c>
      <c r="F39" s="4">
        <v>0.50600000000000001</v>
      </c>
      <c r="G39" s="12">
        <v>0.104</v>
      </c>
      <c r="H39" s="7"/>
      <c r="I39" s="4"/>
      <c r="J39" s="6"/>
      <c r="K39" s="11"/>
      <c r="L39" s="4"/>
      <c r="M39" s="12"/>
      <c r="N39" s="7"/>
      <c r="O39" s="4"/>
      <c r="P39" s="6"/>
      <c r="Q39" s="11"/>
      <c r="R39" s="4"/>
      <c r="S39" s="12"/>
    </row>
    <row r="40" spans="1:19">
      <c r="A40" s="50">
        <v>31</v>
      </c>
      <c r="B40" s="11">
        <v>111.7</v>
      </c>
      <c r="C40" s="4">
        <v>0.76500000000000001</v>
      </c>
      <c r="D40" s="6">
        <v>0.25900000000000001</v>
      </c>
      <c r="E40" s="11">
        <v>53.2</v>
      </c>
      <c r="F40" s="4">
        <v>0.51300000000000001</v>
      </c>
      <c r="G40" s="12">
        <v>0.108</v>
      </c>
      <c r="H40" s="7"/>
      <c r="I40" s="4"/>
      <c r="J40" s="6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127.7</v>
      </c>
      <c r="C41" s="4">
        <v>0.79500000000000004</v>
      </c>
      <c r="D41" s="6">
        <v>0.27700000000000002</v>
      </c>
      <c r="E41" s="11">
        <v>54</v>
      </c>
      <c r="F41" s="4">
        <v>0.52100000000000002</v>
      </c>
      <c r="G41" s="12">
        <v>0.112</v>
      </c>
      <c r="H41" s="7"/>
      <c r="I41" s="4"/>
      <c r="J41" s="6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158.80000000000001</v>
      </c>
      <c r="C42" s="4">
        <v>0.83499999999999996</v>
      </c>
      <c r="D42" s="6">
        <v>0.30099999999999999</v>
      </c>
      <c r="E42" s="11">
        <v>55.8</v>
      </c>
      <c r="F42" s="4">
        <v>0.53600000000000003</v>
      </c>
      <c r="G42" s="12">
        <v>0.122</v>
      </c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>
        <v>238.3</v>
      </c>
      <c r="C43" s="4">
        <v>0.89</v>
      </c>
      <c r="D43" s="6">
        <v>0.33400000000000002</v>
      </c>
      <c r="E43" s="11">
        <v>58</v>
      </c>
      <c r="F43" s="4">
        <v>0.55400000000000005</v>
      </c>
      <c r="G43" s="12">
        <v>0.13200000000000001</v>
      </c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 ht="15.75" thickBot="1">
      <c r="A44" s="50">
        <v>35</v>
      </c>
      <c r="B44" s="53">
        <v>9999999</v>
      </c>
      <c r="C44" s="32">
        <v>0.89</v>
      </c>
      <c r="D44" s="54">
        <v>0.33400000000000002</v>
      </c>
      <c r="E44" s="11">
        <v>60.6</v>
      </c>
      <c r="F44" s="4">
        <v>0.57299999999999995</v>
      </c>
      <c r="G44" s="12">
        <v>0.14399999999999999</v>
      </c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43"/>
      <c r="C45" s="48"/>
      <c r="D45" s="49"/>
      <c r="E45" s="11">
        <v>62.5</v>
      </c>
      <c r="F45" s="4">
        <v>0.58599999999999997</v>
      </c>
      <c r="G45" s="12">
        <v>0.151</v>
      </c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/>
      <c r="C46" s="4"/>
      <c r="D46" s="12"/>
      <c r="E46" s="11">
        <v>65.099999999999994</v>
      </c>
      <c r="F46" s="4">
        <v>0.60199999999999998</v>
      </c>
      <c r="G46" s="12">
        <v>0.161</v>
      </c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67.5</v>
      </c>
      <c r="F47" s="4">
        <v>0.61599999999999999</v>
      </c>
      <c r="G47" s="12">
        <v>0.17</v>
      </c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72</v>
      </c>
      <c r="F48" s="4">
        <v>0.64</v>
      </c>
      <c r="G48" s="12">
        <v>0.184</v>
      </c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76.900000000000006</v>
      </c>
      <c r="F49" s="4">
        <v>0.66300000000000003</v>
      </c>
      <c r="G49" s="12">
        <v>0.19800000000000001</v>
      </c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80.5</v>
      </c>
      <c r="F50" s="4">
        <v>0.67800000000000005</v>
      </c>
      <c r="G50" s="12">
        <v>0.20699999999999999</v>
      </c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87.3</v>
      </c>
      <c r="F51" s="4">
        <v>0.70299999999999996</v>
      </c>
      <c r="G51" s="12">
        <v>0.222</v>
      </c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115</v>
      </c>
      <c r="F52" s="4">
        <v>0.77500000000000002</v>
      </c>
      <c r="G52" s="12">
        <v>0.26500000000000001</v>
      </c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137.5</v>
      </c>
      <c r="F53" s="4">
        <v>0.81200000000000006</v>
      </c>
      <c r="G53" s="12">
        <v>0.28699999999999998</v>
      </c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 ht="15.75" thickBot="1">
      <c r="A54" s="50">
        <v>45</v>
      </c>
      <c r="B54" s="11"/>
      <c r="C54" s="4"/>
      <c r="D54" s="12"/>
      <c r="E54" s="53">
        <v>9999999</v>
      </c>
      <c r="F54" s="32">
        <v>0.81200000000000006</v>
      </c>
      <c r="G54" s="33">
        <v>0.28699999999999998</v>
      </c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43"/>
      <c r="F55" s="48"/>
      <c r="G55" s="49"/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26.23</v>
      </c>
      <c r="C61" s="37"/>
      <c r="D61" s="38"/>
      <c r="E61" s="16">
        <v>25.89</v>
      </c>
      <c r="F61" s="37"/>
      <c r="G61" s="38"/>
      <c r="H61" s="16"/>
      <c r="I61" s="37"/>
      <c r="J61" s="38"/>
      <c r="K61" s="16">
        <v>0.5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10" activePane="bottomLeft" state="frozen"/>
      <selection pane="bottomLeft" activeCell="I35" sqref="I35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42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9.1</v>
      </c>
      <c r="C10" s="4">
        <v>0</v>
      </c>
      <c r="D10" s="6">
        <v>0</v>
      </c>
      <c r="E10" s="11">
        <v>30.1</v>
      </c>
      <c r="F10" s="4">
        <v>0</v>
      </c>
      <c r="G10" s="12">
        <v>0</v>
      </c>
      <c r="H10" s="7">
        <v>0.10100000000000001</v>
      </c>
      <c r="I10" s="4">
        <v>0</v>
      </c>
      <c r="J10" s="6">
        <v>0</v>
      </c>
      <c r="K10" s="11">
        <v>0.82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9.5</v>
      </c>
      <c r="C11" s="4">
        <v>2.5999999999999999E-2</v>
      </c>
      <c r="D11" s="6">
        <v>0</v>
      </c>
      <c r="E11" s="11">
        <v>31.4</v>
      </c>
      <c r="F11" s="4">
        <v>2.5000000000000001E-2</v>
      </c>
      <c r="G11" s="12">
        <v>0</v>
      </c>
      <c r="H11" s="7">
        <v>0.125</v>
      </c>
      <c r="I11" s="4">
        <v>6.6000000000000003E-2</v>
      </c>
      <c r="J11" s="6">
        <v>0</v>
      </c>
      <c r="K11" s="11">
        <v>0.89</v>
      </c>
      <c r="L11" s="4">
        <v>7.3999999999999996E-2</v>
      </c>
      <c r="M11" s="12">
        <v>0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10</v>
      </c>
      <c r="C12" s="4">
        <v>7.4999999999999997E-2</v>
      </c>
      <c r="D12" s="6">
        <v>0</v>
      </c>
      <c r="E12" s="11">
        <v>32.6</v>
      </c>
      <c r="F12" s="4">
        <v>6.0999999999999999E-2</v>
      </c>
      <c r="G12" s="12">
        <v>0</v>
      </c>
      <c r="H12" s="7">
        <v>0.14199999999999999</v>
      </c>
      <c r="I12" s="4">
        <v>0.17799999999999999</v>
      </c>
      <c r="J12" s="6">
        <v>1.7999999999999999E-2</v>
      </c>
      <c r="K12" s="11">
        <v>0.96</v>
      </c>
      <c r="L12" s="4">
        <v>0.14099999999999999</v>
      </c>
      <c r="M12" s="12">
        <v>1.4E-2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10.6</v>
      </c>
      <c r="C13" s="4">
        <v>0.127</v>
      </c>
      <c r="D13" s="6">
        <v>1.2999999999999999E-2</v>
      </c>
      <c r="E13" s="11">
        <v>33.6</v>
      </c>
      <c r="F13" s="4">
        <v>8.8999999999999996E-2</v>
      </c>
      <c r="G13" s="12">
        <v>0</v>
      </c>
      <c r="H13" s="7">
        <v>0.153</v>
      </c>
      <c r="I13" s="4">
        <v>0.23699999999999999</v>
      </c>
      <c r="J13" s="6">
        <v>2.4E-2</v>
      </c>
      <c r="K13" s="11">
        <v>1.02</v>
      </c>
      <c r="L13" s="4">
        <v>0.192</v>
      </c>
      <c r="M13" s="12">
        <v>1.9E-2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11.3</v>
      </c>
      <c r="C14" s="4">
        <v>0.18099999999999999</v>
      </c>
      <c r="D14" s="6">
        <v>1.7999999999999999E-2</v>
      </c>
      <c r="E14" s="11">
        <v>34.9</v>
      </c>
      <c r="F14" s="4">
        <v>0.123</v>
      </c>
      <c r="G14" s="12">
        <v>1.2E-2</v>
      </c>
      <c r="H14" s="7">
        <v>0.17499999999999999</v>
      </c>
      <c r="I14" s="4">
        <v>0.33300000000000002</v>
      </c>
      <c r="J14" s="6">
        <v>3.3000000000000002E-2</v>
      </c>
      <c r="K14" s="11">
        <v>1.1000000000000001</v>
      </c>
      <c r="L14" s="4">
        <v>0.251</v>
      </c>
      <c r="M14" s="12">
        <v>2.5000000000000001E-2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12.2</v>
      </c>
      <c r="C15" s="4">
        <v>0.24099999999999999</v>
      </c>
      <c r="D15" s="6">
        <v>2.4E-2</v>
      </c>
      <c r="E15" s="11">
        <v>35.799999999999997</v>
      </c>
      <c r="F15" s="4">
        <v>0.14499999999999999</v>
      </c>
      <c r="G15" s="12">
        <v>1.4999999999999999E-2</v>
      </c>
      <c r="H15" s="7">
        <v>0.188</v>
      </c>
      <c r="I15" s="4">
        <v>0.379</v>
      </c>
      <c r="J15" s="6">
        <v>3.7999999999999999E-2</v>
      </c>
      <c r="K15" s="11">
        <v>1.1399999999999999</v>
      </c>
      <c r="L15" s="4">
        <v>0.27700000000000002</v>
      </c>
      <c r="M15" s="12">
        <v>2.8000000000000001E-2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12.9</v>
      </c>
      <c r="C16" s="4">
        <v>0.28299999999999997</v>
      </c>
      <c r="D16" s="6">
        <v>2.8000000000000001E-2</v>
      </c>
      <c r="E16" s="11">
        <v>36.6</v>
      </c>
      <c r="F16" s="4">
        <v>0.16400000000000001</v>
      </c>
      <c r="G16" s="12">
        <v>1.6E-2</v>
      </c>
      <c r="H16" s="7">
        <v>0.21199999999999999</v>
      </c>
      <c r="I16" s="4">
        <v>0.44900000000000001</v>
      </c>
      <c r="J16" s="6">
        <v>6.9000000000000006E-2</v>
      </c>
      <c r="K16" s="11">
        <v>1.21</v>
      </c>
      <c r="L16" s="4">
        <v>0.31900000000000001</v>
      </c>
      <c r="M16" s="12">
        <v>3.2000000000000001E-2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13.8</v>
      </c>
      <c r="C17" s="4">
        <v>0.32900000000000001</v>
      </c>
      <c r="D17" s="6">
        <v>3.3000000000000002E-2</v>
      </c>
      <c r="E17" s="11">
        <v>37.299999999999997</v>
      </c>
      <c r="F17" s="4">
        <v>0.18</v>
      </c>
      <c r="G17" s="12">
        <v>1.7999999999999999E-2</v>
      </c>
      <c r="H17" s="7">
        <v>0.26500000000000001</v>
      </c>
      <c r="I17" s="4">
        <v>0.55900000000000005</v>
      </c>
      <c r="J17" s="6">
        <v>0.13600000000000001</v>
      </c>
      <c r="K17" s="11">
        <v>1.3</v>
      </c>
      <c r="L17" s="4">
        <v>0.36599999999999999</v>
      </c>
      <c r="M17" s="12">
        <v>3.6999999999999998E-2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14.7</v>
      </c>
      <c r="C18" s="4">
        <v>0.37</v>
      </c>
      <c r="D18" s="6">
        <v>3.6999999999999998E-2</v>
      </c>
      <c r="E18" s="11">
        <v>38.1</v>
      </c>
      <c r="F18" s="4">
        <v>0.19700000000000001</v>
      </c>
      <c r="G18" s="12">
        <v>0.02</v>
      </c>
      <c r="H18" s="7">
        <v>0.32900000000000001</v>
      </c>
      <c r="I18" s="4">
        <v>0.64500000000000002</v>
      </c>
      <c r="J18" s="6">
        <v>0.187</v>
      </c>
      <c r="K18" s="11">
        <v>1.4</v>
      </c>
      <c r="L18" s="4">
        <v>0.41099999999999998</v>
      </c>
      <c r="M18" s="12">
        <v>4.7E-2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15.8</v>
      </c>
      <c r="C19" s="4">
        <v>0.41399999999999998</v>
      </c>
      <c r="D19" s="6">
        <v>4.9000000000000002E-2</v>
      </c>
      <c r="E19" s="11">
        <v>38.9</v>
      </c>
      <c r="F19" s="4">
        <v>0.21299999999999999</v>
      </c>
      <c r="G19" s="12">
        <v>2.1000000000000001E-2</v>
      </c>
      <c r="H19" s="7">
        <v>0.38800000000000001</v>
      </c>
      <c r="I19" s="4">
        <v>0.69899999999999995</v>
      </c>
      <c r="J19" s="6">
        <v>0.219</v>
      </c>
      <c r="K19" s="11">
        <v>1.51</v>
      </c>
      <c r="L19" s="4">
        <v>0.45400000000000001</v>
      </c>
      <c r="M19" s="12">
        <v>7.1999999999999995E-2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17.2</v>
      </c>
      <c r="C20" s="4">
        <v>0.46200000000000002</v>
      </c>
      <c r="D20" s="6">
        <v>7.6999999999999999E-2</v>
      </c>
      <c r="E20" s="11">
        <v>39.799999999999997</v>
      </c>
      <c r="F20" s="4">
        <v>0.23100000000000001</v>
      </c>
      <c r="G20" s="12">
        <v>2.3E-2</v>
      </c>
      <c r="H20" s="7">
        <v>0.45400000000000001</v>
      </c>
      <c r="I20" s="4">
        <v>0.74299999999999999</v>
      </c>
      <c r="J20" s="6">
        <v>0.246</v>
      </c>
      <c r="K20" s="11">
        <v>1.61</v>
      </c>
      <c r="L20" s="4">
        <v>0.48799999999999999</v>
      </c>
      <c r="M20" s="12">
        <v>9.2999999999999999E-2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18.5</v>
      </c>
      <c r="C21" s="4">
        <v>0.5</v>
      </c>
      <c r="D21" s="6">
        <v>0.1</v>
      </c>
      <c r="E21" s="11">
        <v>41.1</v>
      </c>
      <c r="F21" s="4">
        <v>0.255</v>
      </c>
      <c r="G21" s="12">
        <v>2.5999999999999999E-2</v>
      </c>
      <c r="H21" s="7">
        <v>0.495</v>
      </c>
      <c r="I21" s="4">
        <v>0.76400000000000001</v>
      </c>
      <c r="J21" s="6">
        <v>0.25800000000000001</v>
      </c>
      <c r="K21" s="11">
        <v>1.74</v>
      </c>
      <c r="L21" s="4">
        <v>0.52600000000000002</v>
      </c>
      <c r="M21" s="12">
        <v>0.11600000000000001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20.2</v>
      </c>
      <c r="C22" s="4">
        <v>0.54200000000000004</v>
      </c>
      <c r="D22" s="6">
        <v>0.125</v>
      </c>
      <c r="E22" s="11">
        <v>42.4</v>
      </c>
      <c r="F22" s="4">
        <v>0.27800000000000002</v>
      </c>
      <c r="G22" s="12">
        <v>2.8000000000000001E-2</v>
      </c>
      <c r="H22" s="7">
        <v>0.56899999999999995</v>
      </c>
      <c r="I22" s="4">
        <v>0.79500000000000004</v>
      </c>
      <c r="J22" s="6">
        <v>0.27700000000000002</v>
      </c>
      <c r="K22" s="11">
        <v>1.85</v>
      </c>
      <c r="L22" s="4">
        <v>0.55400000000000005</v>
      </c>
      <c r="M22" s="12">
        <v>0.13300000000000001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21.9</v>
      </c>
      <c r="C23" s="4">
        <v>0.57699999999999996</v>
      </c>
      <c r="D23" s="6">
        <v>0.14599999999999999</v>
      </c>
      <c r="E23" s="11">
        <v>43.4</v>
      </c>
      <c r="F23" s="4">
        <v>0.29499999999999998</v>
      </c>
      <c r="G23" s="12">
        <v>2.9000000000000001E-2</v>
      </c>
      <c r="H23" s="7">
        <v>0.67100000000000004</v>
      </c>
      <c r="I23" s="4">
        <v>0.82599999999999996</v>
      </c>
      <c r="J23" s="6">
        <v>0.29599999999999999</v>
      </c>
      <c r="K23" s="11">
        <v>1.97</v>
      </c>
      <c r="L23" s="4">
        <v>0.58199999999999996</v>
      </c>
      <c r="M23" s="12">
        <v>0.14899999999999999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23.8</v>
      </c>
      <c r="C24" s="4">
        <v>0.61099999999999999</v>
      </c>
      <c r="D24" s="6">
        <v>0.16700000000000001</v>
      </c>
      <c r="E24" s="11">
        <v>44.6</v>
      </c>
      <c r="F24" s="4">
        <v>0.314</v>
      </c>
      <c r="G24" s="12">
        <v>3.1E-2</v>
      </c>
      <c r="H24" s="7">
        <v>0.71799999999999997</v>
      </c>
      <c r="I24" s="4">
        <v>0.83699999999999997</v>
      </c>
      <c r="J24" s="6">
        <v>0.30199999999999999</v>
      </c>
      <c r="K24" s="11">
        <v>2.13</v>
      </c>
      <c r="L24" s="4">
        <v>0.61299999999999999</v>
      </c>
      <c r="M24" s="12">
        <v>0.16800000000000001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26.2</v>
      </c>
      <c r="C25" s="4">
        <v>0.64700000000000002</v>
      </c>
      <c r="D25" s="6">
        <v>0.188</v>
      </c>
      <c r="E25" s="11">
        <v>45.6</v>
      </c>
      <c r="F25" s="4">
        <v>0.32900000000000001</v>
      </c>
      <c r="G25" s="12">
        <v>3.3000000000000002E-2</v>
      </c>
      <c r="H25" s="7">
        <v>0.77</v>
      </c>
      <c r="I25" s="4">
        <v>0.84799999999999998</v>
      </c>
      <c r="J25" s="6">
        <v>0.309</v>
      </c>
      <c r="K25" s="11">
        <v>2.33</v>
      </c>
      <c r="L25" s="4">
        <v>0.64600000000000002</v>
      </c>
      <c r="M25" s="12">
        <v>0.188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28.9</v>
      </c>
      <c r="C26" s="4">
        <v>0.68</v>
      </c>
      <c r="D26" s="6">
        <v>0.20799999999999999</v>
      </c>
      <c r="E26" s="11">
        <v>46.8</v>
      </c>
      <c r="F26" s="4">
        <v>0.34599999999999997</v>
      </c>
      <c r="G26" s="12">
        <v>3.5000000000000003E-2</v>
      </c>
      <c r="H26" s="7">
        <v>0.82099999999999995</v>
      </c>
      <c r="I26" s="4">
        <v>0.85799999999999998</v>
      </c>
      <c r="J26" s="6">
        <v>0.315</v>
      </c>
      <c r="K26" s="11">
        <v>2.46</v>
      </c>
      <c r="L26" s="4">
        <v>0.66500000000000004</v>
      </c>
      <c r="M26" s="12">
        <v>0.19900000000000001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33</v>
      </c>
      <c r="C27" s="4">
        <v>0.72</v>
      </c>
      <c r="D27" s="6">
        <v>0.23200000000000001</v>
      </c>
      <c r="E27" s="11">
        <v>47.9</v>
      </c>
      <c r="F27" s="4">
        <v>0.36099999999999999</v>
      </c>
      <c r="G27" s="12">
        <v>3.5999999999999997E-2</v>
      </c>
      <c r="H27" s="7">
        <v>0.874</v>
      </c>
      <c r="I27" s="4">
        <v>0.86599999999999999</v>
      </c>
      <c r="J27" s="6">
        <v>0.32</v>
      </c>
      <c r="K27" s="11">
        <v>2.65</v>
      </c>
      <c r="L27" s="4">
        <v>0.68899999999999995</v>
      </c>
      <c r="M27" s="12">
        <v>0.21299999999999999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38</v>
      </c>
      <c r="C28" s="4">
        <v>0.75600000000000001</v>
      </c>
      <c r="D28" s="6">
        <v>0.254</v>
      </c>
      <c r="E28" s="11">
        <v>48.9</v>
      </c>
      <c r="F28" s="4">
        <v>0.374</v>
      </c>
      <c r="G28" s="12">
        <v>3.6999999999999998E-2</v>
      </c>
      <c r="H28" s="7">
        <v>1.0029999999999999</v>
      </c>
      <c r="I28" s="4">
        <v>0.88400000000000001</v>
      </c>
      <c r="J28" s="6">
        <v>0.33</v>
      </c>
      <c r="K28" s="11">
        <v>2.89</v>
      </c>
      <c r="L28" s="4">
        <v>0.71499999999999997</v>
      </c>
      <c r="M28" s="12">
        <v>0.22900000000000001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45.5</v>
      </c>
      <c r="C29" s="4">
        <v>0.79700000000000004</v>
      </c>
      <c r="D29" s="6">
        <v>0.27800000000000002</v>
      </c>
      <c r="E29" s="11">
        <v>50</v>
      </c>
      <c r="F29" s="4">
        <v>0.38800000000000001</v>
      </c>
      <c r="G29" s="12">
        <v>3.9E-2</v>
      </c>
      <c r="H29" s="7">
        <v>1.294</v>
      </c>
      <c r="I29" s="4">
        <v>0.91</v>
      </c>
      <c r="J29" s="6">
        <v>0.34599999999999997</v>
      </c>
      <c r="K29" s="11">
        <v>3.2</v>
      </c>
      <c r="L29" s="4">
        <v>0.74199999999999999</v>
      </c>
      <c r="M29" s="12">
        <v>0.245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55.4</v>
      </c>
      <c r="C30" s="4">
        <v>0.83299999999999996</v>
      </c>
      <c r="D30" s="6">
        <v>0.3</v>
      </c>
      <c r="E30" s="11">
        <v>51.2</v>
      </c>
      <c r="F30" s="4">
        <v>0.40200000000000002</v>
      </c>
      <c r="G30" s="12">
        <v>4.1000000000000002E-2</v>
      </c>
      <c r="H30" s="7">
        <v>1.647</v>
      </c>
      <c r="I30" s="4">
        <v>0.92900000000000005</v>
      </c>
      <c r="J30" s="6">
        <v>0.35699999999999998</v>
      </c>
      <c r="K30" s="11">
        <v>3.6</v>
      </c>
      <c r="L30" s="4">
        <v>0.77100000000000002</v>
      </c>
      <c r="M30" s="12">
        <v>0.26300000000000001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69.8</v>
      </c>
      <c r="C31" s="4">
        <v>0.86699999999999999</v>
      </c>
      <c r="D31" s="6">
        <v>0.32</v>
      </c>
      <c r="E31" s="11">
        <v>52.7</v>
      </c>
      <c r="F31" s="4">
        <v>0.41899999999999998</v>
      </c>
      <c r="G31" s="12">
        <v>5.1999999999999998E-2</v>
      </c>
      <c r="H31" s="7">
        <v>3.016</v>
      </c>
      <c r="I31" s="4">
        <v>0.96099999999999997</v>
      </c>
      <c r="J31" s="6">
        <v>0.377</v>
      </c>
      <c r="K31" s="11">
        <v>4.17</v>
      </c>
      <c r="L31" s="4">
        <v>0.80200000000000005</v>
      </c>
      <c r="M31" s="12">
        <v>0.28100000000000003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93.2</v>
      </c>
      <c r="C32" s="4">
        <v>0.90100000000000002</v>
      </c>
      <c r="D32" s="6">
        <v>0.34</v>
      </c>
      <c r="E32" s="11">
        <v>54</v>
      </c>
      <c r="F32" s="4">
        <v>0.433</v>
      </c>
      <c r="G32" s="12">
        <v>0.06</v>
      </c>
      <c r="H32" s="7">
        <v>7.2859999999999996</v>
      </c>
      <c r="I32" s="4">
        <v>0.98399999999999999</v>
      </c>
      <c r="J32" s="6">
        <v>0.39</v>
      </c>
      <c r="K32" s="11">
        <v>4.96</v>
      </c>
      <c r="L32" s="4">
        <v>0.83399999999999996</v>
      </c>
      <c r="M32" s="12">
        <v>0.3</v>
      </c>
      <c r="N32" s="7"/>
      <c r="O32" s="4"/>
      <c r="P32" s="6"/>
      <c r="Q32" s="11"/>
      <c r="R32" s="4"/>
      <c r="S32" s="12"/>
    </row>
    <row r="33" spans="1:19" ht="15.75" thickBot="1">
      <c r="A33" s="50">
        <v>24</v>
      </c>
      <c r="B33" s="11">
        <v>127.4</v>
      </c>
      <c r="C33" s="4">
        <v>0.92700000000000005</v>
      </c>
      <c r="D33" s="6">
        <v>0.35599999999999998</v>
      </c>
      <c r="E33" s="11">
        <v>55.3</v>
      </c>
      <c r="F33" s="4">
        <v>0.44700000000000001</v>
      </c>
      <c r="G33" s="12">
        <v>6.8000000000000005E-2</v>
      </c>
      <c r="H33" s="53">
        <v>9999999</v>
      </c>
      <c r="I33" s="32">
        <v>0.98399999999999999</v>
      </c>
      <c r="J33" s="54">
        <v>0.39</v>
      </c>
      <c r="K33" s="11">
        <v>5.63</v>
      </c>
      <c r="L33" s="4">
        <v>0.85399999999999998</v>
      </c>
      <c r="M33" s="12">
        <v>0.312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174.8</v>
      </c>
      <c r="C34" s="4">
        <v>0.94699999999999995</v>
      </c>
      <c r="D34" s="6">
        <v>0.36799999999999999</v>
      </c>
      <c r="E34" s="11">
        <v>56.8</v>
      </c>
      <c r="F34" s="4">
        <v>0.46100000000000002</v>
      </c>
      <c r="G34" s="12">
        <v>7.6999999999999999E-2</v>
      </c>
      <c r="H34" s="43"/>
      <c r="I34" s="48"/>
      <c r="J34" s="49"/>
      <c r="K34" s="11">
        <v>7.12</v>
      </c>
      <c r="L34" s="4">
        <v>0.88400000000000001</v>
      </c>
      <c r="M34" s="12">
        <v>0.33100000000000002</v>
      </c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231.2</v>
      </c>
      <c r="C35" s="4">
        <v>0.96</v>
      </c>
      <c r="D35" s="6">
        <v>0.376</v>
      </c>
      <c r="E35" s="11">
        <v>58</v>
      </c>
      <c r="F35" s="4">
        <v>0.47199999999999998</v>
      </c>
      <c r="G35" s="12">
        <v>8.3000000000000004E-2</v>
      </c>
      <c r="H35" s="11"/>
      <c r="I35" s="4"/>
      <c r="J35" s="12"/>
      <c r="K35" s="11">
        <v>10</v>
      </c>
      <c r="L35" s="4">
        <v>0.91800000000000004</v>
      </c>
      <c r="M35" s="12">
        <v>0.35099999999999998</v>
      </c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303.2</v>
      </c>
      <c r="C36" s="4">
        <v>0.96899999999999997</v>
      </c>
      <c r="D36" s="6">
        <v>0.38200000000000001</v>
      </c>
      <c r="E36" s="11">
        <v>59.4</v>
      </c>
      <c r="F36" s="4">
        <v>0.48499999999999999</v>
      </c>
      <c r="G36" s="12">
        <v>9.0999999999999998E-2</v>
      </c>
      <c r="H36" s="11"/>
      <c r="I36" s="4"/>
      <c r="J36" s="12"/>
      <c r="K36" s="11">
        <v>16.55</v>
      </c>
      <c r="L36" s="4">
        <v>0.95</v>
      </c>
      <c r="M36" s="12">
        <v>0.37</v>
      </c>
      <c r="N36" s="7"/>
      <c r="O36" s="4"/>
      <c r="P36" s="6"/>
      <c r="Q36" s="11"/>
      <c r="R36" s="4"/>
      <c r="S36" s="12"/>
    </row>
    <row r="37" spans="1:19" ht="15.75" thickBot="1">
      <c r="A37" s="50">
        <v>28</v>
      </c>
      <c r="B37" s="53">
        <v>9999999</v>
      </c>
      <c r="C37" s="32">
        <v>0.96899999999999997</v>
      </c>
      <c r="D37" s="54">
        <v>0.38200000000000001</v>
      </c>
      <c r="E37" s="11">
        <v>61.1</v>
      </c>
      <c r="F37" s="4">
        <v>0.499</v>
      </c>
      <c r="G37" s="12">
        <v>9.9000000000000005E-2</v>
      </c>
      <c r="H37" s="11"/>
      <c r="I37" s="4"/>
      <c r="J37" s="12"/>
      <c r="K37" s="11">
        <v>44.69</v>
      </c>
      <c r="L37" s="4">
        <v>0.98199999999999998</v>
      </c>
      <c r="M37" s="12">
        <v>0.38900000000000001</v>
      </c>
      <c r="N37" s="7"/>
      <c r="O37" s="4"/>
      <c r="P37" s="6"/>
      <c r="Q37" s="11"/>
      <c r="R37" s="4"/>
      <c r="S37" s="12"/>
    </row>
    <row r="38" spans="1:19" ht="15.75" thickBot="1">
      <c r="A38" s="50">
        <v>29</v>
      </c>
      <c r="B38" s="43"/>
      <c r="C38" s="48"/>
      <c r="D38" s="49"/>
      <c r="E38" s="11">
        <v>62.7</v>
      </c>
      <c r="F38" s="4">
        <v>0.51200000000000001</v>
      </c>
      <c r="G38" s="12">
        <v>0.107</v>
      </c>
      <c r="H38" s="11"/>
      <c r="I38" s="4"/>
      <c r="J38" s="12"/>
      <c r="K38" s="53">
        <v>9999999</v>
      </c>
      <c r="L38" s="32">
        <v>0.98199999999999998</v>
      </c>
      <c r="M38" s="33">
        <v>0.38900000000000001</v>
      </c>
      <c r="N38" s="7"/>
      <c r="O38" s="4"/>
      <c r="P38" s="6"/>
      <c r="Q38" s="11"/>
      <c r="R38" s="4"/>
      <c r="S38" s="12"/>
    </row>
    <row r="39" spans="1:19">
      <c r="A39" s="50">
        <v>30</v>
      </c>
      <c r="B39" s="11"/>
      <c r="C39" s="4"/>
      <c r="D39" s="12"/>
      <c r="E39" s="11">
        <v>64.5</v>
      </c>
      <c r="F39" s="4">
        <v>0.52600000000000002</v>
      </c>
      <c r="G39" s="12">
        <v>0.115</v>
      </c>
      <c r="H39" s="11"/>
      <c r="I39" s="4"/>
      <c r="J39" s="12"/>
      <c r="K39" s="43"/>
      <c r="L39" s="48"/>
      <c r="M39" s="49"/>
      <c r="N39" s="7"/>
      <c r="O39" s="4"/>
      <c r="P39" s="6"/>
      <c r="Q39" s="11"/>
      <c r="R39" s="4"/>
      <c r="S39" s="12"/>
    </row>
    <row r="40" spans="1:19">
      <c r="A40" s="50">
        <v>31</v>
      </c>
      <c r="B40" s="11"/>
      <c r="C40" s="4"/>
      <c r="D40" s="12"/>
      <c r="E40" s="11">
        <v>66.599999999999994</v>
      </c>
      <c r="F40" s="4">
        <v>0.54</v>
      </c>
      <c r="G40" s="12">
        <v>0.124</v>
      </c>
      <c r="H40" s="11"/>
      <c r="I40" s="4"/>
      <c r="J40" s="12"/>
      <c r="K40" s="11"/>
      <c r="L40" s="4"/>
      <c r="M40" s="12"/>
      <c r="N40" s="7"/>
      <c r="O40" s="4"/>
      <c r="P40" s="6"/>
      <c r="Q40" s="11"/>
      <c r="R40" s="4"/>
      <c r="S40" s="12"/>
    </row>
    <row r="41" spans="1:19">
      <c r="A41" s="50">
        <v>32</v>
      </c>
      <c r="B41" s="11"/>
      <c r="C41" s="4"/>
      <c r="D41" s="12"/>
      <c r="E41" s="11">
        <v>68.5</v>
      </c>
      <c r="F41" s="4">
        <v>0.55300000000000005</v>
      </c>
      <c r="G41" s="12">
        <v>0.13200000000000001</v>
      </c>
      <c r="H41" s="11"/>
      <c r="I41" s="4"/>
      <c r="J41" s="12"/>
      <c r="K41" s="11"/>
      <c r="L41" s="4"/>
      <c r="M41" s="12"/>
      <c r="N41" s="7"/>
      <c r="O41" s="4"/>
      <c r="P41" s="6"/>
      <c r="Q41" s="11"/>
      <c r="R41" s="4"/>
      <c r="S41" s="12"/>
    </row>
    <row r="42" spans="1:19">
      <c r="A42" s="50">
        <v>33</v>
      </c>
      <c r="B42" s="11"/>
      <c r="C42" s="4"/>
      <c r="D42" s="12"/>
      <c r="E42" s="11">
        <v>70.5</v>
      </c>
      <c r="F42" s="4">
        <v>0.56599999999999995</v>
      </c>
      <c r="G42" s="12">
        <v>0.14000000000000001</v>
      </c>
      <c r="H42" s="11"/>
      <c r="I42" s="4"/>
      <c r="J42" s="12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/>
      <c r="C43" s="4"/>
      <c r="D43" s="12"/>
      <c r="E43" s="11">
        <v>73.599999999999994</v>
      </c>
      <c r="F43" s="4">
        <v>0.58399999999999996</v>
      </c>
      <c r="G43" s="12">
        <v>0.151</v>
      </c>
      <c r="H43" s="11"/>
      <c r="I43" s="4"/>
      <c r="J43" s="12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/>
      <c r="C44" s="4"/>
      <c r="D44" s="12"/>
      <c r="E44" s="11">
        <v>76.8</v>
      </c>
      <c r="F44" s="4">
        <v>0.60199999999999998</v>
      </c>
      <c r="G44" s="12">
        <v>0.161</v>
      </c>
      <c r="H44" s="11"/>
      <c r="I44" s="4"/>
      <c r="J44" s="12"/>
      <c r="K44" s="11"/>
      <c r="L44" s="4"/>
      <c r="M44" s="12"/>
      <c r="N44" s="7"/>
      <c r="O44" s="4"/>
      <c r="P44" s="6"/>
      <c r="Q44" s="11"/>
      <c r="R44" s="4"/>
      <c r="S44" s="12"/>
    </row>
    <row r="45" spans="1:19">
      <c r="A45" s="50">
        <v>36</v>
      </c>
      <c r="B45" s="11"/>
      <c r="C45" s="4"/>
      <c r="D45" s="12"/>
      <c r="E45" s="11">
        <v>80.8</v>
      </c>
      <c r="F45" s="4">
        <v>0.621</v>
      </c>
      <c r="G45" s="12">
        <v>0.17299999999999999</v>
      </c>
      <c r="H45" s="11"/>
      <c r="I45" s="4"/>
      <c r="J45" s="12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11"/>
      <c r="C46" s="4"/>
      <c r="D46" s="12"/>
      <c r="E46" s="11">
        <v>84.5</v>
      </c>
      <c r="F46" s="4">
        <v>0.63800000000000001</v>
      </c>
      <c r="G46" s="12">
        <v>0.183</v>
      </c>
      <c r="H46" s="11"/>
      <c r="I46" s="4"/>
      <c r="J46" s="12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87.6</v>
      </c>
      <c r="F47" s="4">
        <v>0.65100000000000002</v>
      </c>
      <c r="G47" s="12">
        <v>0.19</v>
      </c>
      <c r="H47" s="11"/>
      <c r="I47" s="4"/>
      <c r="J47" s="12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93.9</v>
      </c>
      <c r="F48" s="4">
        <v>0.67400000000000004</v>
      </c>
      <c r="G48" s="12">
        <v>0.20399999999999999</v>
      </c>
      <c r="H48" s="11"/>
      <c r="I48" s="4"/>
      <c r="J48" s="12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100.2</v>
      </c>
      <c r="F49" s="4">
        <v>0.69499999999999995</v>
      </c>
      <c r="G49" s="12">
        <v>0.217</v>
      </c>
      <c r="H49" s="11"/>
      <c r="I49" s="4"/>
      <c r="J49" s="12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111.3</v>
      </c>
      <c r="F50" s="4">
        <v>0.72499999999999998</v>
      </c>
      <c r="G50" s="12">
        <v>0.23499999999999999</v>
      </c>
      <c r="H50" s="11"/>
      <c r="I50" s="4"/>
      <c r="J50" s="12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125.5</v>
      </c>
      <c r="F51" s="4">
        <v>0.75600000000000001</v>
      </c>
      <c r="G51" s="12">
        <v>0.254</v>
      </c>
      <c r="H51" s="11"/>
      <c r="I51" s="4"/>
      <c r="J51" s="12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185.4</v>
      </c>
      <c r="F52" s="4">
        <v>0.83499999999999996</v>
      </c>
      <c r="G52" s="12">
        <v>0.30099999999999999</v>
      </c>
      <c r="H52" s="11"/>
      <c r="I52" s="4"/>
      <c r="J52" s="12"/>
      <c r="K52" s="11"/>
      <c r="L52" s="4"/>
      <c r="M52" s="12"/>
      <c r="N52" s="7"/>
      <c r="O52" s="4"/>
      <c r="P52" s="6"/>
      <c r="Q52" s="11"/>
      <c r="R52" s="4"/>
      <c r="S52" s="12"/>
    </row>
    <row r="53" spans="1:19" ht="15.75" thickBot="1">
      <c r="A53" s="50">
        <v>44</v>
      </c>
      <c r="B53" s="11"/>
      <c r="C53" s="4"/>
      <c r="D53" s="12"/>
      <c r="E53" s="53">
        <v>9999999</v>
      </c>
      <c r="F53" s="32">
        <v>0.83499999999999996</v>
      </c>
      <c r="G53" s="33">
        <v>0.30099999999999999</v>
      </c>
      <c r="H53" s="11"/>
      <c r="I53" s="4"/>
      <c r="J53" s="12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11"/>
      <c r="C54" s="4"/>
      <c r="D54" s="12"/>
      <c r="E54" s="43"/>
      <c r="F54" s="48"/>
      <c r="G54" s="49"/>
      <c r="H54" s="11"/>
      <c r="I54" s="4"/>
      <c r="J54" s="12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11"/>
      <c r="F55" s="4"/>
      <c r="G55" s="12"/>
      <c r="H55" s="11"/>
      <c r="I55" s="4"/>
      <c r="J55" s="12"/>
      <c r="K55" s="11"/>
      <c r="L55" s="4"/>
      <c r="M55" s="12"/>
      <c r="N55" s="7"/>
      <c r="O55" s="4"/>
      <c r="P55" s="6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11"/>
      <c r="I56" s="4"/>
      <c r="J56" s="12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11"/>
      <c r="I57" s="4"/>
      <c r="J57" s="12"/>
      <c r="K57" s="11"/>
      <c r="L57" s="4"/>
      <c r="M57" s="12"/>
      <c r="N57" s="7"/>
      <c r="O57" s="4"/>
      <c r="P57" s="6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9.26</v>
      </c>
      <c r="C61" s="37"/>
      <c r="D61" s="38"/>
      <c r="E61" s="16">
        <v>30.6</v>
      </c>
      <c r="F61" s="37"/>
      <c r="G61" s="38"/>
      <c r="H61" s="16">
        <v>0.12</v>
      </c>
      <c r="I61" s="37"/>
      <c r="J61" s="38"/>
      <c r="K61" s="16">
        <v>0.82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26" activePane="bottomLeft" state="frozen"/>
      <selection pane="bottomLeft" activeCell="O61" sqref="O61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43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33.299999999999997</v>
      </c>
      <c r="C10" s="4">
        <v>0</v>
      </c>
      <c r="D10" s="6">
        <v>0</v>
      </c>
      <c r="E10" s="11">
        <v>29.2</v>
      </c>
      <c r="F10" s="4">
        <v>0</v>
      </c>
      <c r="G10" s="12">
        <v>0</v>
      </c>
      <c r="H10" s="7">
        <v>2.31</v>
      </c>
      <c r="I10" s="4">
        <v>0</v>
      </c>
      <c r="J10" s="6">
        <v>0</v>
      </c>
      <c r="K10" s="11">
        <v>5</v>
      </c>
      <c r="L10" s="4">
        <v>0</v>
      </c>
      <c r="M10" s="12">
        <v>0</v>
      </c>
      <c r="N10" s="7">
        <v>21.9</v>
      </c>
      <c r="O10" s="4">
        <v>0</v>
      </c>
      <c r="P10" s="6">
        <v>0</v>
      </c>
      <c r="Q10" s="11">
        <v>150</v>
      </c>
      <c r="R10" s="4">
        <v>0</v>
      </c>
      <c r="S10" s="12">
        <v>0</v>
      </c>
    </row>
    <row r="11" spans="1:19">
      <c r="A11" s="50">
        <v>2</v>
      </c>
      <c r="B11" s="11">
        <v>35.1</v>
      </c>
      <c r="C11" s="4">
        <v>5.0999999999999997E-2</v>
      </c>
      <c r="D11" s="6">
        <v>0</v>
      </c>
      <c r="E11" s="11">
        <v>30.3</v>
      </c>
      <c r="F11" s="4">
        <v>0.02</v>
      </c>
      <c r="G11" s="12">
        <v>0</v>
      </c>
      <c r="H11" s="7">
        <v>2.4300000000000002</v>
      </c>
      <c r="I11" s="4">
        <v>4.5999999999999999E-2</v>
      </c>
      <c r="J11" s="6">
        <v>0</v>
      </c>
      <c r="K11" s="11">
        <v>5.2</v>
      </c>
      <c r="L11" s="4">
        <v>0.01</v>
      </c>
      <c r="M11" s="12">
        <v>0</v>
      </c>
      <c r="N11" s="7">
        <v>23</v>
      </c>
      <c r="O11" s="4">
        <v>4.2000000000000003E-2</v>
      </c>
      <c r="P11" s="6">
        <v>0</v>
      </c>
      <c r="Q11" s="11">
        <v>158.6</v>
      </c>
      <c r="R11" s="4">
        <v>1.2999999999999999E-2</v>
      </c>
      <c r="S11" s="12">
        <v>0</v>
      </c>
    </row>
    <row r="12" spans="1:19">
      <c r="A12" s="50">
        <v>3</v>
      </c>
      <c r="B12" s="11">
        <v>36.9</v>
      </c>
      <c r="C12" s="4">
        <v>9.7000000000000003E-2</v>
      </c>
      <c r="D12" s="6">
        <v>0.01</v>
      </c>
      <c r="E12" s="11">
        <v>31.3</v>
      </c>
      <c r="F12" s="4">
        <v>5.0999999999999997E-2</v>
      </c>
      <c r="G12" s="12">
        <v>0</v>
      </c>
      <c r="H12" s="7">
        <v>2.57</v>
      </c>
      <c r="I12" s="4">
        <v>9.8000000000000004E-2</v>
      </c>
      <c r="J12" s="6">
        <v>0.01</v>
      </c>
      <c r="K12" s="11">
        <v>5.4</v>
      </c>
      <c r="L12" s="4">
        <v>4.5999999999999999E-2</v>
      </c>
      <c r="M12" s="12">
        <v>0</v>
      </c>
      <c r="N12" s="7">
        <v>23.9</v>
      </c>
      <c r="O12" s="4">
        <v>7.8E-2</v>
      </c>
      <c r="P12" s="6">
        <v>0</v>
      </c>
      <c r="Q12" s="11">
        <v>166.4</v>
      </c>
      <c r="R12" s="4">
        <v>5.8999999999999997E-2</v>
      </c>
      <c r="S12" s="12">
        <v>0</v>
      </c>
    </row>
    <row r="13" spans="1:19">
      <c r="A13" s="50">
        <v>4</v>
      </c>
      <c r="B13" s="11">
        <v>38.9</v>
      </c>
      <c r="C13" s="4">
        <v>0.14299999999999999</v>
      </c>
      <c r="D13" s="6">
        <v>1.4E-2</v>
      </c>
      <c r="E13" s="11">
        <v>32.299999999999997</v>
      </c>
      <c r="F13" s="4">
        <v>0.08</v>
      </c>
      <c r="G13" s="12">
        <v>0</v>
      </c>
      <c r="H13" s="7">
        <v>2.73</v>
      </c>
      <c r="I13" s="4">
        <v>0.151</v>
      </c>
      <c r="J13" s="6">
        <v>1.4999999999999999E-2</v>
      </c>
      <c r="K13" s="11">
        <v>5.6</v>
      </c>
      <c r="L13" s="4">
        <v>0.08</v>
      </c>
      <c r="M13" s="12">
        <v>0</v>
      </c>
      <c r="N13" s="7">
        <v>24.9</v>
      </c>
      <c r="O13" s="4">
        <v>0.115</v>
      </c>
      <c r="P13" s="6">
        <v>1.0999999999999999E-2</v>
      </c>
      <c r="Q13" s="11">
        <v>177</v>
      </c>
      <c r="R13" s="4">
        <v>0.11600000000000001</v>
      </c>
      <c r="S13" s="12">
        <v>1.2E-2</v>
      </c>
    </row>
    <row r="14" spans="1:19">
      <c r="A14" s="50">
        <v>5</v>
      </c>
      <c r="B14" s="11">
        <v>41</v>
      </c>
      <c r="C14" s="4">
        <v>0.187</v>
      </c>
      <c r="D14" s="6">
        <v>1.9E-2</v>
      </c>
      <c r="E14" s="11">
        <v>33.299999999999997</v>
      </c>
      <c r="F14" s="4">
        <v>0.108</v>
      </c>
      <c r="G14" s="12">
        <v>1.0999999999999999E-2</v>
      </c>
      <c r="H14" s="7">
        <v>2.89</v>
      </c>
      <c r="I14" s="4">
        <v>0.19800000000000001</v>
      </c>
      <c r="J14" s="6">
        <v>0.02</v>
      </c>
      <c r="K14" s="11">
        <v>5.9</v>
      </c>
      <c r="L14" s="4">
        <v>0.127</v>
      </c>
      <c r="M14" s="12">
        <v>1.2999999999999999E-2</v>
      </c>
      <c r="N14" s="7">
        <v>26</v>
      </c>
      <c r="O14" s="4">
        <v>0.152</v>
      </c>
      <c r="P14" s="6">
        <v>1.4999999999999999E-2</v>
      </c>
      <c r="Q14" s="11">
        <v>184.5</v>
      </c>
      <c r="R14" s="4">
        <v>0.152</v>
      </c>
      <c r="S14" s="12">
        <v>1.4999999999999999E-2</v>
      </c>
    </row>
    <row r="15" spans="1:19">
      <c r="A15" s="50">
        <v>6</v>
      </c>
      <c r="B15" s="11">
        <v>43</v>
      </c>
      <c r="C15" s="4">
        <v>0.22500000000000001</v>
      </c>
      <c r="D15" s="6">
        <v>2.3E-2</v>
      </c>
      <c r="E15" s="11">
        <v>34.299999999999997</v>
      </c>
      <c r="F15" s="4">
        <v>0.13400000000000001</v>
      </c>
      <c r="G15" s="12">
        <v>1.2999999999999999E-2</v>
      </c>
      <c r="H15" s="7">
        <v>3.06</v>
      </c>
      <c r="I15" s="4">
        <v>0.24199999999999999</v>
      </c>
      <c r="J15" s="6">
        <v>2.4E-2</v>
      </c>
      <c r="K15" s="11">
        <v>6.1</v>
      </c>
      <c r="L15" s="4">
        <v>0.156</v>
      </c>
      <c r="M15" s="12">
        <v>1.6E-2</v>
      </c>
      <c r="N15" s="7">
        <v>26.7</v>
      </c>
      <c r="O15" s="4">
        <v>0.17399999999999999</v>
      </c>
      <c r="P15" s="6">
        <v>1.7000000000000001E-2</v>
      </c>
      <c r="Q15" s="11">
        <v>194.1</v>
      </c>
      <c r="R15" s="4">
        <v>0.19400000000000001</v>
      </c>
      <c r="S15" s="12">
        <v>1.9E-2</v>
      </c>
    </row>
    <row r="16" spans="1:19">
      <c r="A16" s="50">
        <v>7</v>
      </c>
      <c r="B16" s="11">
        <v>45.1</v>
      </c>
      <c r="C16" s="4">
        <v>0.26100000000000001</v>
      </c>
      <c r="D16" s="6">
        <v>2.5999999999999999E-2</v>
      </c>
      <c r="E16" s="11">
        <v>35.299999999999997</v>
      </c>
      <c r="F16" s="4">
        <v>0.159</v>
      </c>
      <c r="G16" s="12">
        <v>1.6E-2</v>
      </c>
      <c r="H16" s="7">
        <v>3.26</v>
      </c>
      <c r="I16" s="4">
        <v>0.28899999999999998</v>
      </c>
      <c r="J16" s="6">
        <v>2.9000000000000001E-2</v>
      </c>
      <c r="K16" s="11">
        <v>6.3</v>
      </c>
      <c r="L16" s="4">
        <v>0.183</v>
      </c>
      <c r="M16" s="12">
        <v>1.7999999999999999E-2</v>
      </c>
      <c r="N16" s="7">
        <v>27.6</v>
      </c>
      <c r="O16" s="4">
        <v>0.20100000000000001</v>
      </c>
      <c r="P16" s="6">
        <v>0.02</v>
      </c>
      <c r="Q16" s="11">
        <v>204.3</v>
      </c>
      <c r="R16" s="4">
        <v>0.23400000000000001</v>
      </c>
      <c r="S16" s="12">
        <v>2.3E-2</v>
      </c>
    </row>
    <row r="17" spans="1:19">
      <c r="A17" s="50">
        <v>8</v>
      </c>
      <c r="B17" s="11">
        <v>47.2</v>
      </c>
      <c r="C17" s="4">
        <v>0.29399999999999998</v>
      </c>
      <c r="D17" s="6">
        <v>2.9000000000000001E-2</v>
      </c>
      <c r="E17" s="11">
        <v>36.200000000000003</v>
      </c>
      <c r="F17" s="4">
        <v>0.18</v>
      </c>
      <c r="G17" s="12">
        <v>1.7999999999999999E-2</v>
      </c>
      <c r="H17" s="7">
        <v>3.46</v>
      </c>
      <c r="I17" s="4">
        <v>0.33</v>
      </c>
      <c r="J17" s="6">
        <v>3.3000000000000002E-2</v>
      </c>
      <c r="K17" s="11">
        <v>6.5</v>
      </c>
      <c r="L17" s="4">
        <v>0.20799999999999999</v>
      </c>
      <c r="M17" s="12">
        <v>2.1000000000000001E-2</v>
      </c>
      <c r="N17" s="7">
        <v>28.4</v>
      </c>
      <c r="O17" s="4">
        <v>0.224</v>
      </c>
      <c r="P17" s="6">
        <v>2.1999999999999999E-2</v>
      </c>
      <c r="Q17" s="11">
        <v>211.7</v>
      </c>
      <c r="R17" s="4">
        <v>0.26100000000000001</v>
      </c>
      <c r="S17" s="12">
        <v>2.5999999999999999E-2</v>
      </c>
    </row>
    <row r="18" spans="1:19">
      <c r="A18" s="50">
        <v>9</v>
      </c>
      <c r="B18" s="11">
        <v>49.5</v>
      </c>
      <c r="C18" s="4">
        <v>0.32700000000000001</v>
      </c>
      <c r="D18" s="6">
        <v>3.3000000000000002E-2</v>
      </c>
      <c r="E18" s="11">
        <v>37.1</v>
      </c>
      <c r="F18" s="4">
        <v>0.19900000000000001</v>
      </c>
      <c r="G18" s="12">
        <v>0.02</v>
      </c>
      <c r="H18" s="7">
        <v>3.73</v>
      </c>
      <c r="I18" s="4">
        <v>0.379</v>
      </c>
      <c r="J18" s="6">
        <v>3.7999999999999999E-2</v>
      </c>
      <c r="K18" s="11">
        <v>6.8</v>
      </c>
      <c r="L18" s="4">
        <v>0.24299999999999999</v>
      </c>
      <c r="M18" s="12">
        <v>2.4E-2</v>
      </c>
      <c r="N18" s="7">
        <v>29.1</v>
      </c>
      <c r="O18" s="4">
        <v>0.24299999999999999</v>
      </c>
      <c r="P18" s="6">
        <v>2.4E-2</v>
      </c>
      <c r="Q18" s="11">
        <v>219.8</v>
      </c>
      <c r="R18" s="4">
        <v>0.28799999999999998</v>
      </c>
      <c r="S18" s="12">
        <v>2.9000000000000001E-2</v>
      </c>
    </row>
    <row r="19" spans="1:19">
      <c r="A19" s="50">
        <v>10</v>
      </c>
      <c r="B19" s="11">
        <v>52</v>
      </c>
      <c r="C19" s="4">
        <v>0.35899999999999999</v>
      </c>
      <c r="D19" s="6">
        <v>3.5999999999999997E-2</v>
      </c>
      <c r="E19" s="11">
        <v>37.9</v>
      </c>
      <c r="F19" s="4">
        <v>0.216</v>
      </c>
      <c r="G19" s="12">
        <v>2.1999999999999999E-2</v>
      </c>
      <c r="H19" s="7">
        <v>4.0599999999999996</v>
      </c>
      <c r="I19" s="4">
        <v>0.42899999999999999</v>
      </c>
      <c r="J19" s="6">
        <v>5.7000000000000002E-2</v>
      </c>
      <c r="K19" s="11">
        <v>7.1</v>
      </c>
      <c r="L19" s="4">
        <v>0.27500000000000002</v>
      </c>
      <c r="M19" s="12">
        <v>2.7E-2</v>
      </c>
      <c r="N19" s="7">
        <v>29.9</v>
      </c>
      <c r="O19" s="4">
        <v>0.26300000000000001</v>
      </c>
      <c r="P19" s="6">
        <v>2.5999999999999999E-2</v>
      </c>
      <c r="Q19" s="11">
        <v>230</v>
      </c>
      <c r="R19" s="4">
        <v>0.31900000000000001</v>
      </c>
      <c r="S19" s="12">
        <v>3.2000000000000001E-2</v>
      </c>
    </row>
    <row r="20" spans="1:19">
      <c r="A20" s="50">
        <v>11</v>
      </c>
      <c r="B20" s="11">
        <v>54.8</v>
      </c>
      <c r="C20" s="4">
        <v>0.39200000000000002</v>
      </c>
      <c r="D20" s="6">
        <v>3.9E-2</v>
      </c>
      <c r="E20" s="11">
        <v>38.9</v>
      </c>
      <c r="F20" s="4">
        <v>0.23599999999999999</v>
      </c>
      <c r="G20" s="12">
        <v>2.4E-2</v>
      </c>
      <c r="H20" s="7">
        <v>4.3899999999999997</v>
      </c>
      <c r="I20" s="4">
        <v>0.47199999999999998</v>
      </c>
      <c r="J20" s="6">
        <v>8.3000000000000004E-2</v>
      </c>
      <c r="K20" s="11">
        <v>7.4</v>
      </c>
      <c r="L20" s="4">
        <v>0.30399999999999999</v>
      </c>
      <c r="M20" s="12">
        <v>0.03</v>
      </c>
      <c r="N20" s="7">
        <v>30.6</v>
      </c>
      <c r="O20" s="4">
        <v>0.28000000000000003</v>
      </c>
      <c r="P20" s="6">
        <v>2.8000000000000001E-2</v>
      </c>
      <c r="Q20" s="11">
        <v>240.1</v>
      </c>
      <c r="R20" s="4">
        <v>0.34799999999999998</v>
      </c>
      <c r="S20" s="12">
        <v>3.5000000000000003E-2</v>
      </c>
    </row>
    <row r="21" spans="1:19">
      <c r="A21" s="50">
        <v>12</v>
      </c>
      <c r="B21" s="11">
        <v>57.6</v>
      </c>
      <c r="C21" s="4">
        <v>0.42199999999999999</v>
      </c>
      <c r="D21" s="6">
        <v>5.2999999999999999E-2</v>
      </c>
      <c r="E21" s="11">
        <v>39.700000000000003</v>
      </c>
      <c r="F21" s="4">
        <v>0.252</v>
      </c>
      <c r="G21" s="12">
        <v>2.5000000000000001E-2</v>
      </c>
      <c r="H21" s="7">
        <v>4.6500000000000004</v>
      </c>
      <c r="I21" s="4">
        <v>0.501</v>
      </c>
      <c r="J21" s="6">
        <v>0.10100000000000001</v>
      </c>
      <c r="K21" s="11">
        <v>7.7</v>
      </c>
      <c r="L21" s="4">
        <v>0.33100000000000002</v>
      </c>
      <c r="M21" s="12">
        <v>3.3000000000000002E-2</v>
      </c>
      <c r="N21" s="7">
        <v>31.3</v>
      </c>
      <c r="O21" s="4">
        <v>0.29599999999999999</v>
      </c>
      <c r="P21" s="6">
        <v>0.03</v>
      </c>
      <c r="Q21" s="11">
        <v>251.2</v>
      </c>
      <c r="R21" s="4">
        <v>0.377</v>
      </c>
      <c r="S21" s="12">
        <v>3.7999999999999999E-2</v>
      </c>
    </row>
    <row r="22" spans="1:19">
      <c r="A22" s="50">
        <v>13</v>
      </c>
      <c r="B22" s="11">
        <v>60.4</v>
      </c>
      <c r="C22" s="4">
        <v>0.44800000000000001</v>
      </c>
      <c r="D22" s="6">
        <v>6.9000000000000006E-2</v>
      </c>
      <c r="E22" s="11">
        <v>40.5</v>
      </c>
      <c r="F22" s="4">
        <v>0.26700000000000002</v>
      </c>
      <c r="G22" s="12">
        <v>2.7E-2</v>
      </c>
      <c r="H22" s="7">
        <v>5.18</v>
      </c>
      <c r="I22" s="4">
        <v>0.55200000000000005</v>
      </c>
      <c r="J22" s="6">
        <v>0.13100000000000001</v>
      </c>
      <c r="K22" s="11">
        <v>8.1</v>
      </c>
      <c r="L22" s="4">
        <v>0.36399999999999999</v>
      </c>
      <c r="M22" s="12">
        <v>3.5999999999999997E-2</v>
      </c>
      <c r="N22" s="7">
        <v>32.1</v>
      </c>
      <c r="O22" s="4">
        <v>0.313</v>
      </c>
      <c r="P22" s="6">
        <v>3.1E-2</v>
      </c>
      <c r="Q22" s="11">
        <v>260.89999999999998</v>
      </c>
      <c r="R22" s="4">
        <v>0.4</v>
      </c>
      <c r="S22" s="12">
        <v>0.04</v>
      </c>
    </row>
    <row r="23" spans="1:19">
      <c r="A23" s="50">
        <v>14</v>
      </c>
      <c r="B23" s="11">
        <v>63.3</v>
      </c>
      <c r="C23" s="4">
        <v>0.47399999999999998</v>
      </c>
      <c r="D23" s="6">
        <v>8.4000000000000005E-2</v>
      </c>
      <c r="E23" s="11">
        <v>41.4</v>
      </c>
      <c r="F23" s="4">
        <v>0.28299999999999997</v>
      </c>
      <c r="G23" s="12">
        <v>2.8000000000000001E-2</v>
      </c>
      <c r="H23" s="7">
        <v>5.67</v>
      </c>
      <c r="I23" s="4">
        <v>0.59099999999999997</v>
      </c>
      <c r="J23" s="6">
        <v>0.155</v>
      </c>
      <c r="K23" s="11">
        <v>8.5</v>
      </c>
      <c r="L23" s="4">
        <v>0.39400000000000002</v>
      </c>
      <c r="M23" s="12">
        <v>3.9E-2</v>
      </c>
      <c r="N23" s="7">
        <v>32.799999999999997</v>
      </c>
      <c r="O23" s="4">
        <v>0.32800000000000001</v>
      </c>
      <c r="P23" s="6">
        <v>3.3000000000000002E-2</v>
      </c>
      <c r="Q23" s="11">
        <v>270.3</v>
      </c>
      <c r="R23" s="4">
        <v>0.42099999999999999</v>
      </c>
      <c r="S23" s="12">
        <v>5.2999999999999999E-2</v>
      </c>
    </row>
    <row r="24" spans="1:19">
      <c r="A24" s="50">
        <v>15</v>
      </c>
      <c r="B24" s="11">
        <v>66.400000000000006</v>
      </c>
      <c r="C24" s="4">
        <v>0.498</v>
      </c>
      <c r="D24" s="6">
        <v>9.9000000000000005E-2</v>
      </c>
      <c r="E24" s="11">
        <v>42.2</v>
      </c>
      <c r="F24" s="4">
        <v>0.29599999999999999</v>
      </c>
      <c r="G24" s="12">
        <v>0.03</v>
      </c>
      <c r="H24" s="7">
        <v>6.19</v>
      </c>
      <c r="I24" s="4">
        <v>0.626</v>
      </c>
      <c r="J24" s="6">
        <v>0.17499999999999999</v>
      </c>
      <c r="K24" s="11">
        <v>9</v>
      </c>
      <c r="L24" s="4">
        <v>0.42799999999999999</v>
      </c>
      <c r="M24" s="12">
        <v>5.7000000000000002E-2</v>
      </c>
      <c r="N24" s="7">
        <v>33.6</v>
      </c>
      <c r="O24" s="4">
        <v>0.34399999999999997</v>
      </c>
      <c r="P24" s="6">
        <v>3.4000000000000002E-2</v>
      </c>
      <c r="Q24" s="11">
        <v>281.5</v>
      </c>
      <c r="R24" s="4">
        <v>0.44400000000000001</v>
      </c>
      <c r="S24" s="12">
        <v>6.6000000000000003E-2</v>
      </c>
    </row>
    <row r="25" spans="1:19">
      <c r="A25" s="50">
        <v>16</v>
      </c>
      <c r="B25" s="11">
        <v>69.8</v>
      </c>
      <c r="C25" s="4">
        <v>0.52300000000000002</v>
      </c>
      <c r="D25" s="6">
        <v>0.114</v>
      </c>
      <c r="E25" s="11">
        <v>43</v>
      </c>
      <c r="F25" s="4">
        <v>0.309</v>
      </c>
      <c r="G25" s="12">
        <v>3.1E-2</v>
      </c>
      <c r="H25" s="7">
        <v>6.86</v>
      </c>
      <c r="I25" s="4">
        <v>0.66200000000000003</v>
      </c>
      <c r="J25" s="6">
        <v>0.19700000000000001</v>
      </c>
      <c r="K25" s="11">
        <v>9.4</v>
      </c>
      <c r="L25" s="4">
        <v>0.45200000000000001</v>
      </c>
      <c r="M25" s="12">
        <v>7.0999999999999994E-2</v>
      </c>
      <c r="N25" s="7">
        <v>34.5</v>
      </c>
      <c r="O25" s="4">
        <v>0.36099999999999999</v>
      </c>
      <c r="P25" s="6">
        <v>3.5999999999999997E-2</v>
      </c>
      <c r="Q25" s="11">
        <v>292.10000000000002</v>
      </c>
      <c r="R25" s="4">
        <v>0.46400000000000002</v>
      </c>
      <c r="S25" s="12">
        <v>7.8E-2</v>
      </c>
    </row>
    <row r="26" spans="1:19">
      <c r="A26" s="50">
        <v>17</v>
      </c>
      <c r="B26" s="11">
        <v>73.3</v>
      </c>
      <c r="C26" s="4">
        <v>0.54500000000000004</v>
      </c>
      <c r="D26" s="6">
        <v>0.127</v>
      </c>
      <c r="E26" s="11">
        <v>44</v>
      </c>
      <c r="F26" s="4">
        <v>0.32500000000000001</v>
      </c>
      <c r="G26" s="12">
        <v>3.2000000000000001E-2</v>
      </c>
      <c r="H26" s="7">
        <v>7.64</v>
      </c>
      <c r="I26" s="4">
        <v>0.69699999999999995</v>
      </c>
      <c r="J26" s="6">
        <v>0.218</v>
      </c>
      <c r="K26" s="11">
        <v>9.9</v>
      </c>
      <c r="L26" s="4">
        <v>0.48</v>
      </c>
      <c r="M26" s="12">
        <v>8.7999999999999995E-2</v>
      </c>
      <c r="N26" s="7">
        <v>35.5</v>
      </c>
      <c r="O26" s="4">
        <v>0.379</v>
      </c>
      <c r="P26" s="6">
        <v>3.7999999999999999E-2</v>
      </c>
      <c r="Q26" s="11">
        <v>306.7</v>
      </c>
      <c r="R26" s="4">
        <v>0.49</v>
      </c>
      <c r="S26" s="12">
        <v>9.4E-2</v>
      </c>
    </row>
    <row r="27" spans="1:19">
      <c r="A27" s="50">
        <v>18</v>
      </c>
      <c r="B27" s="11">
        <v>77.400000000000006</v>
      </c>
      <c r="C27" s="4">
        <v>0.56899999999999995</v>
      </c>
      <c r="D27" s="6">
        <v>0.14199999999999999</v>
      </c>
      <c r="E27" s="11">
        <v>45.1</v>
      </c>
      <c r="F27" s="4">
        <v>0.34100000000000003</v>
      </c>
      <c r="G27" s="12">
        <v>3.4000000000000002E-2</v>
      </c>
      <c r="H27" s="7">
        <v>8.8000000000000007</v>
      </c>
      <c r="I27" s="4">
        <v>0.73699999999999999</v>
      </c>
      <c r="J27" s="6">
        <v>0.24199999999999999</v>
      </c>
      <c r="K27" s="11">
        <v>10.5</v>
      </c>
      <c r="L27" s="4">
        <v>0.51</v>
      </c>
      <c r="M27" s="12">
        <v>0.106</v>
      </c>
      <c r="N27" s="7">
        <v>36.4</v>
      </c>
      <c r="O27" s="4">
        <v>0.39400000000000002</v>
      </c>
      <c r="P27" s="6">
        <v>3.9E-2</v>
      </c>
      <c r="Q27" s="11">
        <v>320.7</v>
      </c>
      <c r="R27" s="4">
        <v>0.51200000000000001</v>
      </c>
      <c r="S27" s="12">
        <v>0.107</v>
      </c>
    </row>
    <row r="28" spans="1:19">
      <c r="A28" s="50">
        <v>19</v>
      </c>
      <c r="B28" s="11">
        <v>82</v>
      </c>
      <c r="C28" s="4">
        <v>0.59399999999999997</v>
      </c>
      <c r="D28" s="6">
        <v>0.156</v>
      </c>
      <c r="E28" s="11">
        <v>46.1</v>
      </c>
      <c r="F28" s="4">
        <v>0.35599999999999998</v>
      </c>
      <c r="G28" s="12">
        <v>3.5999999999999997E-2</v>
      </c>
      <c r="H28" s="7">
        <v>9.8000000000000007</v>
      </c>
      <c r="I28" s="4">
        <v>0.76300000000000001</v>
      </c>
      <c r="J28" s="6">
        <v>0.25800000000000001</v>
      </c>
      <c r="K28" s="11">
        <v>11.2</v>
      </c>
      <c r="L28" s="4">
        <v>0.54</v>
      </c>
      <c r="M28" s="12">
        <v>0.124</v>
      </c>
      <c r="N28" s="7">
        <v>37.5</v>
      </c>
      <c r="O28" s="4">
        <v>0.41199999999999998</v>
      </c>
      <c r="P28" s="6">
        <v>4.7E-2</v>
      </c>
      <c r="Q28" s="11">
        <v>337.5</v>
      </c>
      <c r="R28" s="4">
        <v>0.53600000000000003</v>
      </c>
      <c r="S28" s="12">
        <v>0.122</v>
      </c>
    </row>
    <row r="29" spans="1:19">
      <c r="A29" s="50">
        <v>20</v>
      </c>
      <c r="B29" s="11">
        <v>87</v>
      </c>
      <c r="C29" s="4">
        <v>0.61699999999999999</v>
      </c>
      <c r="D29" s="6">
        <v>0.17</v>
      </c>
      <c r="E29" s="11">
        <v>47.1</v>
      </c>
      <c r="F29" s="4">
        <v>0.36899999999999999</v>
      </c>
      <c r="G29" s="12">
        <v>3.6999999999999998E-2</v>
      </c>
      <c r="H29" s="7">
        <v>11.14</v>
      </c>
      <c r="I29" s="4">
        <v>0.79200000000000004</v>
      </c>
      <c r="J29" s="6">
        <v>0.27500000000000002</v>
      </c>
      <c r="K29" s="11">
        <v>11.9</v>
      </c>
      <c r="L29" s="4">
        <v>0.56699999999999995</v>
      </c>
      <c r="M29" s="12">
        <v>0.14000000000000001</v>
      </c>
      <c r="N29" s="7">
        <v>38.299999999999997</v>
      </c>
      <c r="O29" s="4">
        <v>0.42399999999999999</v>
      </c>
      <c r="P29" s="6">
        <v>5.5E-2</v>
      </c>
      <c r="Q29" s="11">
        <v>357.7</v>
      </c>
      <c r="R29" s="4">
        <v>0.56200000000000006</v>
      </c>
      <c r="S29" s="12">
        <v>0.13700000000000001</v>
      </c>
    </row>
    <row r="30" spans="1:19">
      <c r="A30" s="50">
        <v>21</v>
      </c>
      <c r="B30" s="11">
        <v>92.4</v>
      </c>
      <c r="C30" s="4">
        <v>0.63900000000000001</v>
      </c>
      <c r="D30" s="6">
        <v>0.184</v>
      </c>
      <c r="E30" s="11">
        <v>48.1</v>
      </c>
      <c r="F30" s="4">
        <v>0.38300000000000001</v>
      </c>
      <c r="G30" s="12">
        <v>3.7999999999999999E-2</v>
      </c>
      <c r="H30" s="7">
        <v>12.85</v>
      </c>
      <c r="I30" s="4">
        <v>0.82</v>
      </c>
      <c r="J30" s="6">
        <v>0.29199999999999998</v>
      </c>
      <c r="K30" s="11">
        <v>12.6</v>
      </c>
      <c r="L30" s="4">
        <v>0.59099999999999997</v>
      </c>
      <c r="M30" s="12">
        <v>0.155</v>
      </c>
      <c r="N30" s="7">
        <v>39.200000000000003</v>
      </c>
      <c r="O30" s="4">
        <v>0.438</v>
      </c>
      <c r="P30" s="6">
        <v>6.3E-2</v>
      </c>
      <c r="Q30" s="11">
        <v>374.9</v>
      </c>
      <c r="R30" s="4">
        <v>0.58199999999999996</v>
      </c>
      <c r="S30" s="12">
        <v>0.14899999999999999</v>
      </c>
    </row>
    <row r="31" spans="1:19">
      <c r="A31" s="50">
        <v>22</v>
      </c>
      <c r="B31" s="11">
        <v>98.7</v>
      </c>
      <c r="C31" s="4">
        <v>0.66200000000000003</v>
      </c>
      <c r="D31" s="6">
        <v>0.19700000000000001</v>
      </c>
      <c r="E31" s="11">
        <v>49.2</v>
      </c>
      <c r="F31" s="4">
        <v>0.39600000000000002</v>
      </c>
      <c r="G31" s="12">
        <v>0.04</v>
      </c>
      <c r="H31" s="7">
        <v>13.98</v>
      </c>
      <c r="I31" s="4">
        <v>0.83399999999999996</v>
      </c>
      <c r="J31" s="6">
        <v>0.30099999999999999</v>
      </c>
      <c r="K31" s="11">
        <v>13.6</v>
      </c>
      <c r="L31" s="4">
        <v>0.621</v>
      </c>
      <c r="M31" s="12">
        <v>0.17299999999999999</v>
      </c>
      <c r="N31" s="7">
        <v>40.200000000000003</v>
      </c>
      <c r="O31" s="4">
        <v>0.45200000000000001</v>
      </c>
      <c r="P31" s="6">
        <v>7.0999999999999994E-2</v>
      </c>
      <c r="Q31" s="11">
        <v>393.1</v>
      </c>
      <c r="R31" s="4">
        <v>0.60199999999999998</v>
      </c>
      <c r="S31" s="12">
        <v>0.161</v>
      </c>
    </row>
    <row r="32" spans="1:19">
      <c r="A32" s="50">
        <v>23</v>
      </c>
      <c r="B32" s="11">
        <v>106</v>
      </c>
      <c r="C32" s="4">
        <v>0.68600000000000005</v>
      </c>
      <c r="D32" s="6">
        <v>0.21099999999999999</v>
      </c>
      <c r="E32" s="11">
        <v>50.3</v>
      </c>
      <c r="F32" s="4">
        <v>0.41</v>
      </c>
      <c r="G32" s="12">
        <v>4.5999999999999999E-2</v>
      </c>
      <c r="H32" s="7">
        <v>16.32</v>
      </c>
      <c r="I32" s="4">
        <v>0.85799999999999998</v>
      </c>
      <c r="J32" s="6">
        <v>0.315</v>
      </c>
      <c r="K32" s="11">
        <v>14.9</v>
      </c>
      <c r="L32" s="4">
        <v>0.65400000000000003</v>
      </c>
      <c r="M32" s="12">
        <v>0.193</v>
      </c>
      <c r="N32" s="7">
        <v>41.4</v>
      </c>
      <c r="O32" s="4">
        <v>0.46800000000000003</v>
      </c>
      <c r="P32" s="6">
        <v>8.1000000000000003E-2</v>
      </c>
      <c r="Q32" s="11">
        <v>419.3</v>
      </c>
      <c r="R32" s="4">
        <v>0.627</v>
      </c>
      <c r="S32" s="12">
        <v>0.17599999999999999</v>
      </c>
    </row>
    <row r="33" spans="1:19">
      <c r="A33" s="50">
        <v>24</v>
      </c>
      <c r="B33" s="11">
        <v>114.1</v>
      </c>
      <c r="C33" s="4">
        <v>0.70799999999999996</v>
      </c>
      <c r="D33" s="6">
        <v>0.22500000000000001</v>
      </c>
      <c r="E33" s="11">
        <v>51.6</v>
      </c>
      <c r="F33" s="4">
        <v>0.42399999999999999</v>
      </c>
      <c r="G33" s="12">
        <v>5.5E-2</v>
      </c>
      <c r="H33" s="7">
        <v>20.190000000000001</v>
      </c>
      <c r="I33" s="4">
        <v>0.88500000000000001</v>
      </c>
      <c r="J33" s="6">
        <v>0.33100000000000002</v>
      </c>
      <c r="K33" s="11">
        <v>16.2</v>
      </c>
      <c r="L33" s="4">
        <v>0.68200000000000005</v>
      </c>
      <c r="M33" s="12">
        <v>0.20899999999999999</v>
      </c>
      <c r="N33" s="7">
        <v>42.5</v>
      </c>
      <c r="O33" s="4">
        <v>0.48099999999999998</v>
      </c>
      <c r="P33" s="6">
        <v>8.8999999999999996E-2</v>
      </c>
      <c r="Q33" s="11">
        <v>450.3</v>
      </c>
      <c r="R33" s="4">
        <v>0.65200000000000002</v>
      </c>
      <c r="S33" s="12">
        <v>0.191</v>
      </c>
    </row>
    <row r="34" spans="1:19">
      <c r="A34" s="50">
        <v>25</v>
      </c>
      <c r="B34" s="11">
        <v>124.6</v>
      </c>
      <c r="C34" s="4">
        <v>0.73299999999999998</v>
      </c>
      <c r="D34" s="6">
        <v>0.24</v>
      </c>
      <c r="E34" s="11">
        <v>52.8</v>
      </c>
      <c r="F34" s="4">
        <v>0.437</v>
      </c>
      <c r="G34" s="12">
        <v>6.2E-2</v>
      </c>
      <c r="H34" s="7">
        <v>24.51</v>
      </c>
      <c r="I34" s="4">
        <v>0.90500000000000003</v>
      </c>
      <c r="J34" s="6">
        <v>0.34300000000000003</v>
      </c>
      <c r="K34" s="11">
        <v>18</v>
      </c>
      <c r="L34" s="4">
        <v>0.71399999999999997</v>
      </c>
      <c r="M34" s="12">
        <v>0.22800000000000001</v>
      </c>
      <c r="N34" s="7">
        <v>43.5</v>
      </c>
      <c r="O34" s="4">
        <v>0.49299999999999999</v>
      </c>
      <c r="P34" s="6">
        <v>9.6000000000000002E-2</v>
      </c>
      <c r="Q34" s="11">
        <v>482.8</v>
      </c>
      <c r="R34" s="4">
        <v>0.67600000000000005</v>
      </c>
      <c r="S34" s="12">
        <v>0.20499999999999999</v>
      </c>
    </row>
    <row r="35" spans="1:19">
      <c r="A35" s="50">
        <v>26</v>
      </c>
      <c r="B35" s="11">
        <v>138.69999999999999</v>
      </c>
      <c r="C35" s="4">
        <v>0.76</v>
      </c>
      <c r="D35" s="6">
        <v>0.25600000000000001</v>
      </c>
      <c r="E35" s="11">
        <v>54</v>
      </c>
      <c r="F35" s="4">
        <v>0.45</v>
      </c>
      <c r="G35" s="12">
        <v>7.0000000000000007E-2</v>
      </c>
      <c r="H35" s="7">
        <v>28.72</v>
      </c>
      <c r="I35" s="4">
        <v>0.91900000000000004</v>
      </c>
      <c r="J35" s="6">
        <v>0.35199999999999998</v>
      </c>
      <c r="K35" s="11">
        <v>20.2</v>
      </c>
      <c r="L35" s="4">
        <v>0.745</v>
      </c>
      <c r="M35" s="12">
        <v>0.247</v>
      </c>
      <c r="N35" s="7">
        <v>44.5</v>
      </c>
      <c r="O35" s="4">
        <v>0.505</v>
      </c>
      <c r="P35" s="6">
        <v>0.10299999999999999</v>
      </c>
      <c r="Q35" s="11">
        <v>512.5</v>
      </c>
      <c r="R35" s="4">
        <v>0.69499999999999995</v>
      </c>
      <c r="S35" s="12">
        <v>0.217</v>
      </c>
    </row>
    <row r="36" spans="1:19">
      <c r="A36" s="50">
        <v>27</v>
      </c>
      <c r="B36" s="11">
        <v>155.19999999999999</v>
      </c>
      <c r="C36" s="4">
        <v>0.78500000000000003</v>
      </c>
      <c r="D36" s="6">
        <v>0.27100000000000002</v>
      </c>
      <c r="E36" s="11">
        <v>55.2</v>
      </c>
      <c r="F36" s="4">
        <v>0.46200000000000002</v>
      </c>
      <c r="G36" s="12">
        <v>7.6999999999999999E-2</v>
      </c>
      <c r="H36" s="7">
        <v>37.81</v>
      </c>
      <c r="I36" s="4">
        <v>0.93899999999999995</v>
      </c>
      <c r="J36" s="6">
        <v>0.36299999999999999</v>
      </c>
      <c r="K36" s="11">
        <v>23</v>
      </c>
      <c r="L36" s="4">
        <v>0.77600000000000002</v>
      </c>
      <c r="M36" s="12">
        <v>0.26600000000000001</v>
      </c>
      <c r="N36" s="7">
        <v>45.6</v>
      </c>
      <c r="O36" s="4">
        <v>0.51700000000000002</v>
      </c>
      <c r="P36" s="6">
        <v>0.11</v>
      </c>
      <c r="Q36" s="11">
        <v>548.29999999999995</v>
      </c>
      <c r="R36" s="4">
        <v>0.71499999999999997</v>
      </c>
      <c r="S36" s="12">
        <v>0.22900000000000001</v>
      </c>
    </row>
    <row r="37" spans="1:19" ht="15.75" thickBot="1">
      <c r="A37" s="50">
        <v>28</v>
      </c>
      <c r="B37" s="11">
        <v>176.9</v>
      </c>
      <c r="C37" s="4">
        <v>0.81200000000000006</v>
      </c>
      <c r="D37" s="6">
        <v>0.28699999999999998</v>
      </c>
      <c r="E37" s="11">
        <v>56.4</v>
      </c>
      <c r="F37" s="4">
        <v>0.47299999999999998</v>
      </c>
      <c r="G37" s="12">
        <v>8.4000000000000005E-2</v>
      </c>
      <c r="H37" s="53">
        <v>9999999</v>
      </c>
      <c r="I37" s="32">
        <v>0.93899999999999995</v>
      </c>
      <c r="J37" s="54">
        <v>0.36299999999999999</v>
      </c>
      <c r="K37" s="11">
        <v>27</v>
      </c>
      <c r="L37" s="4">
        <v>0.80900000000000005</v>
      </c>
      <c r="M37" s="12">
        <v>0.28599999999999998</v>
      </c>
      <c r="N37" s="7">
        <v>46.8</v>
      </c>
      <c r="O37" s="4">
        <v>0.52900000000000003</v>
      </c>
      <c r="P37" s="6">
        <v>0.11700000000000001</v>
      </c>
      <c r="Q37" s="11">
        <v>587.5</v>
      </c>
      <c r="R37" s="4">
        <v>0.73399999999999999</v>
      </c>
      <c r="S37" s="12">
        <v>0.24</v>
      </c>
    </row>
    <row r="38" spans="1:19">
      <c r="A38" s="50">
        <v>29</v>
      </c>
      <c r="B38" s="11">
        <v>207.6</v>
      </c>
      <c r="C38" s="4">
        <v>0.83899999999999997</v>
      </c>
      <c r="D38" s="6">
        <v>0.30399999999999999</v>
      </c>
      <c r="E38" s="11">
        <v>57.9</v>
      </c>
      <c r="F38" s="4">
        <v>0.48699999999999999</v>
      </c>
      <c r="G38" s="12">
        <v>9.1999999999999998E-2</v>
      </c>
      <c r="H38" s="43"/>
      <c r="I38" s="48"/>
      <c r="J38" s="49"/>
      <c r="K38" s="11">
        <v>31.9</v>
      </c>
      <c r="L38" s="4">
        <v>0.83899999999999997</v>
      </c>
      <c r="M38" s="12">
        <v>0.30299999999999999</v>
      </c>
      <c r="N38" s="7">
        <v>47.9</v>
      </c>
      <c r="O38" s="4">
        <v>0.54</v>
      </c>
      <c r="P38" s="6">
        <v>0.124</v>
      </c>
      <c r="Q38" s="11">
        <v>643.5</v>
      </c>
      <c r="R38" s="4">
        <v>0.75700000000000001</v>
      </c>
      <c r="S38" s="12">
        <v>0.254</v>
      </c>
    </row>
    <row r="39" spans="1:19">
      <c r="A39" s="50">
        <v>30</v>
      </c>
      <c r="B39" s="11">
        <v>255.3</v>
      </c>
      <c r="C39" s="4">
        <v>0.86899999999999999</v>
      </c>
      <c r="D39" s="6">
        <v>0.32200000000000001</v>
      </c>
      <c r="E39" s="11">
        <v>59.6</v>
      </c>
      <c r="F39" s="4">
        <v>0.502</v>
      </c>
      <c r="G39" s="12">
        <v>0.10100000000000001</v>
      </c>
      <c r="H39" s="11"/>
      <c r="I39" s="4"/>
      <c r="J39" s="12"/>
      <c r="K39" s="11">
        <v>38.4</v>
      </c>
      <c r="L39" s="4">
        <v>0.86599999999999999</v>
      </c>
      <c r="M39" s="12">
        <v>0.32</v>
      </c>
      <c r="N39" s="7">
        <v>49.6</v>
      </c>
      <c r="O39" s="4">
        <v>0.55600000000000005</v>
      </c>
      <c r="P39" s="6">
        <v>0.13300000000000001</v>
      </c>
      <c r="Q39" s="11">
        <v>709.7</v>
      </c>
      <c r="R39" s="4">
        <v>0.77900000000000003</v>
      </c>
      <c r="S39" s="12">
        <v>0.26800000000000002</v>
      </c>
    </row>
    <row r="40" spans="1:19">
      <c r="A40" s="50">
        <v>31</v>
      </c>
      <c r="B40" s="11">
        <v>339</v>
      </c>
      <c r="C40" s="4">
        <v>0.90200000000000002</v>
      </c>
      <c r="D40" s="6">
        <v>0.34100000000000003</v>
      </c>
      <c r="E40" s="11">
        <v>61.4</v>
      </c>
      <c r="F40" s="4">
        <v>0.51600000000000001</v>
      </c>
      <c r="G40" s="12">
        <v>0.11</v>
      </c>
      <c r="H40" s="11"/>
      <c r="I40" s="4"/>
      <c r="J40" s="12"/>
      <c r="K40" s="11">
        <v>50.6</v>
      </c>
      <c r="L40" s="4">
        <v>0.89800000000000002</v>
      </c>
      <c r="M40" s="12">
        <v>0.33900000000000002</v>
      </c>
      <c r="N40" s="7">
        <v>51.5</v>
      </c>
      <c r="O40" s="4">
        <v>0.57199999999999995</v>
      </c>
      <c r="P40" s="6">
        <v>0.14299999999999999</v>
      </c>
      <c r="Q40" s="11">
        <v>793.7</v>
      </c>
      <c r="R40" s="4">
        <v>0.80300000000000005</v>
      </c>
      <c r="S40" s="12">
        <v>0.28199999999999997</v>
      </c>
    </row>
    <row r="41" spans="1:19">
      <c r="A41" s="50">
        <v>32</v>
      </c>
      <c r="B41" s="11">
        <v>642.79999999999995</v>
      </c>
      <c r="C41" s="4">
        <v>0.94799999999999995</v>
      </c>
      <c r="D41" s="6">
        <v>0.36899999999999999</v>
      </c>
      <c r="E41" s="11">
        <v>63.4</v>
      </c>
      <c r="F41" s="4">
        <v>0.53200000000000003</v>
      </c>
      <c r="G41" s="12">
        <v>0.11899999999999999</v>
      </c>
      <c r="H41" s="11"/>
      <c r="I41" s="4"/>
      <c r="J41" s="12"/>
      <c r="K41" s="11">
        <v>75.3</v>
      </c>
      <c r="L41" s="4">
        <v>0.93200000000000005</v>
      </c>
      <c r="M41" s="12">
        <v>0.35899999999999999</v>
      </c>
      <c r="N41" s="7">
        <v>53.6</v>
      </c>
      <c r="O41" s="4">
        <v>0.58899999999999997</v>
      </c>
      <c r="P41" s="6">
        <v>0.153</v>
      </c>
      <c r="Q41" s="11">
        <v>876.6</v>
      </c>
      <c r="R41" s="4">
        <v>0.82099999999999995</v>
      </c>
      <c r="S41" s="12">
        <v>0.29299999999999998</v>
      </c>
    </row>
    <row r="42" spans="1:19" ht="15.75" thickBot="1">
      <c r="A42" s="50">
        <v>33</v>
      </c>
      <c r="B42" s="53">
        <v>9999999</v>
      </c>
      <c r="C42" s="32">
        <v>0.94799999999999995</v>
      </c>
      <c r="D42" s="54">
        <v>0.36899999999999999</v>
      </c>
      <c r="E42" s="11">
        <v>65.8</v>
      </c>
      <c r="F42" s="4">
        <v>0.54900000000000004</v>
      </c>
      <c r="G42" s="12">
        <v>0.129</v>
      </c>
      <c r="H42" s="11"/>
      <c r="I42" s="4"/>
      <c r="J42" s="12"/>
      <c r="K42" s="11">
        <v>175</v>
      </c>
      <c r="L42" s="4">
        <v>0.97099999999999997</v>
      </c>
      <c r="M42" s="12">
        <v>0.38200000000000001</v>
      </c>
      <c r="N42" s="7">
        <v>56.1</v>
      </c>
      <c r="O42" s="4">
        <v>0.60699999999999998</v>
      </c>
      <c r="P42" s="6">
        <v>0.16400000000000001</v>
      </c>
      <c r="Q42" s="11">
        <v>1001.7</v>
      </c>
      <c r="R42" s="4">
        <v>0.84399999999999997</v>
      </c>
      <c r="S42" s="12">
        <v>0.30599999999999999</v>
      </c>
    </row>
    <row r="43" spans="1:19" ht="15.75" thickBot="1">
      <c r="A43" s="50">
        <v>34</v>
      </c>
      <c r="B43" s="43"/>
      <c r="C43" s="48"/>
      <c r="D43" s="49"/>
      <c r="E43" s="11">
        <v>68.3</v>
      </c>
      <c r="F43" s="4">
        <v>0.56499999999999995</v>
      </c>
      <c r="G43" s="12">
        <v>0.13900000000000001</v>
      </c>
      <c r="H43" s="11"/>
      <c r="I43" s="4"/>
      <c r="J43" s="12"/>
      <c r="K43" s="53">
        <v>9999999</v>
      </c>
      <c r="L43" s="32">
        <v>0.97099999999999997</v>
      </c>
      <c r="M43" s="33">
        <v>0.38200000000000001</v>
      </c>
      <c r="N43" s="7">
        <v>58.8</v>
      </c>
      <c r="O43" s="4">
        <v>0.625</v>
      </c>
      <c r="P43" s="6">
        <v>0.17499999999999999</v>
      </c>
      <c r="Q43" s="11">
        <v>1208</v>
      </c>
      <c r="R43" s="4">
        <v>0.87</v>
      </c>
      <c r="S43" s="12">
        <v>0.32200000000000001</v>
      </c>
    </row>
    <row r="44" spans="1:19" ht="15.75" thickBot="1">
      <c r="A44" s="50">
        <v>35</v>
      </c>
      <c r="B44" s="11"/>
      <c r="C44" s="4"/>
      <c r="D44" s="12"/>
      <c r="E44" s="11">
        <v>71.2</v>
      </c>
      <c r="F44" s="4">
        <v>0.58299999999999996</v>
      </c>
      <c r="G44" s="12">
        <v>0.15</v>
      </c>
      <c r="H44" s="11"/>
      <c r="I44" s="4"/>
      <c r="J44" s="12"/>
      <c r="K44" s="43"/>
      <c r="L44" s="48"/>
      <c r="M44" s="49"/>
      <c r="N44" s="7">
        <v>61.8</v>
      </c>
      <c r="O44" s="4">
        <v>0.64300000000000002</v>
      </c>
      <c r="P44" s="6">
        <v>0.186</v>
      </c>
      <c r="Q44" s="53">
        <v>9999999</v>
      </c>
      <c r="R44" s="32">
        <v>0.87</v>
      </c>
      <c r="S44" s="33">
        <v>0.32200000000000001</v>
      </c>
    </row>
    <row r="45" spans="1:19">
      <c r="A45" s="50">
        <v>36</v>
      </c>
      <c r="B45" s="11"/>
      <c r="C45" s="4"/>
      <c r="D45" s="12"/>
      <c r="E45" s="11">
        <v>74.099999999999994</v>
      </c>
      <c r="F45" s="4">
        <v>0.59899999999999998</v>
      </c>
      <c r="G45" s="12">
        <v>0.16</v>
      </c>
      <c r="H45" s="11"/>
      <c r="I45" s="4"/>
      <c r="J45" s="12"/>
      <c r="K45" s="11"/>
      <c r="L45" s="4"/>
      <c r="M45" s="12"/>
      <c r="N45" s="7">
        <v>65.7</v>
      </c>
      <c r="O45" s="4">
        <v>0.66400000000000003</v>
      </c>
      <c r="P45" s="6">
        <v>0.19900000000000001</v>
      </c>
      <c r="Q45" s="43"/>
      <c r="R45" s="48"/>
      <c r="S45" s="49"/>
    </row>
    <row r="46" spans="1:19">
      <c r="A46" s="50">
        <v>37</v>
      </c>
      <c r="B46" s="11"/>
      <c r="C46" s="4"/>
      <c r="D46" s="12"/>
      <c r="E46" s="11">
        <v>78</v>
      </c>
      <c r="F46" s="4">
        <v>0.61899999999999999</v>
      </c>
      <c r="G46" s="12">
        <v>0.17199999999999999</v>
      </c>
      <c r="H46" s="11"/>
      <c r="I46" s="4"/>
      <c r="J46" s="12"/>
      <c r="K46" s="11"/>
      <c r="L46" s="4"/>
      <c r="M46" s="12"/>
      <c r="N46" s="7">
        <v>70.2</v>
      </c>
      <c r="O46" s="4">
        <v>0.68600000000000005</v>
      </c>
      <c r="P46" s="6">
        <v>0.21199999999999999</v>
      </c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82.1</v>
      </c>
      <c r="F47" s="4">
        <v>0.63800000000000001</v>
      </c>
      <c r="G47" s="12">
        <v>0.183</v>
      </c>
      <c r="H47" s="11"/>
      <c r="I47" s="4"/>
      <c r="J47" s="12"/>
      <c r="K47" s="11"/>
      <c r="L47" s="4"/>
      <c r="M47" s="12"/>
      <c r="N47" s="7">
        <v>79</v>
      </c>
      <c r="O47" s="4">
        <v>0.72099999999999997</v>
      </c>
      <c r="P47" s="6">
        <v>0.23300000000000001</v>
      </c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87.4</v>
      </c>
      <c r="F48" s="4">
        <v>0.66</v>
      </c>
      <c r="G48" s="12">
        <v>0.19600000000000001</v>
      </c>
      <c r="H48" s="11"/>
      <c r="I48" s="4"/>
      <c r="J48" s="12"/>
      <c r="K48" s="11"/>
      <c r="L48" s="4"/>
      <c r="M48" s="12"/>
      <c r="N48" s="7">
        <v>90.9</v>
      </c>
      <c r="O48" s="4">
        <v>0.75800000000000001</v>
      </c>
      <c r="P48" s="6">
        <v>0.255</v>
      </c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94.1</v>
      </c>
      <c r="F49" s="4">
        <v>0.68400000000000005</v>
      </c>
      <c r="G49" s="12">
        <v>0.21099999999999999</v>
      </c>
      <c r="H49" s="11"/>
      <c r="I49" s="4"/>
      <c r="J49" s="12"/>
      <c r="K49" s="11"/>
      <c r="L49" s="4"/>
      <c r="M49" s="12"/>
      <c r="N49" s="7">
        <v>122</v>
      </c>
      <c r="O49" s="4">
        <v>0.81899999999999995</v>
      </c>
      <c r="P49" s="6">
        <v>0.29199999999999998</v>
      </c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103.4</v>
      </c>
      <c r="F50" s="4">
        <v>0.71299999999999997</v>
      </c>
      <c r="G50" s="12">
        <v>0.22800000000000001</v>
      </c>
      <c r="H50" s="11"/>
      <c r="I50" s="4"/>
      <c r="J50" s="12"/>
      <c r="K50" s="11"/>
      <c r="L50" s="4"/>
      <c r="M50" s="12"/>
      <c r="N50" s="7">
        <v>296.60000000000002</v>
      </c>
      <c r="O50" s="4">
        <v>0.92600000000000005</v>
      </c>
      <c r="P50" s="6">
        <v>0.35499999999999998</v>
      </c>
      <c r="Q50" s="11"/>
      <c r="R50" s="4"/>
      <c r="S50" s="12"/>
    </row>
    <row r="51" spans="1:19" ht="15.75" thickBot="1">
      <c r="A51" s="50">
        <v>42</v>
      </c>
      <c r="B51" s="11"/>
      <c r="C51" s="4"/>
      <c r="D51" s="12"/>
      <c r="E51" s="11">
        <v>116.9</v>
      </c>
      <c r="F51" s="4">
        <v>0.746</v>
      </c>
      <c r="G51" s="12">
        <v>0.248</v>
      </c>
      <c r="H51" s="11"/>
      <c r="I51" s="4"/>
      <c r="J51" s="12"/>
      <c r="K51" s="11"/>
      <c r="L51" s="4"/>
      <c r="M51" s="12"/>
      <c r="N51" s="53">
        <v>9999999</v>
      </c>
      <c r="O51" s="32">
        <v>0.92600000000000005</v>
      </c>
      <c r="P51" s="54">
        <v>0.35499999999999998</v>
      </c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147.30000000000001</v>
      </c>
      <c r="F52" s="4">
        <v>0.79800000000000004</v>
      </c>
      <c r="G52" s="12">
        <v>0.27900000000000003</v>
      </c>
      <c r="H52" s="11"/>
      <c r="I52" s="4"/>
      <c r="J52" s="12"/>
      <c r="K52" s="11"/>
      <c r="L52" s="4"/>
      <c r="M52" s="12"/>
      <c r="N52" s="43"/>
      <c r="O52" s="48"/>
      <c r="P52" s="49"/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299.2</v>
      </c>
      <c r="F53" s="4">
        <v>0.90100000000000002</v>
      </c>
      <c r="G53" s="12">
        <v>0.34</v>
      </c>
      <c r="H53" s="11"/>
      <c r="I53" s="4"/>
      <c r="J53" s="12"/>
      <c r="K53" s="11"/>
      <c r="L53" s="4"/>
      <c r="M53" s="12"/>
      <c r="N53" s="11"/>
      <c r="O53" s="4"/>
      <c r="P53" s="12"/>
      <c r="Q53" s="11"/>
      <c r="R53" s="4"/>
      <c r="S53" s="12"/>
    </row>
    <row r="54" spans="1:19" ht="15.75" thickBot="1">
      <c r="A54" s="50">
        <v>45</v>
      </c>
      <c r="B54" s="11"/>
      <c r="C54" s="4"/>
      <c r="D54" s="12"/>
      <c r="E54" s="53">
        <v>9999999</v>
      </c>
      <c r="F54" s="32">
        <v>0.90100000000000002</v>
      </c>
      <c r="G54" s="33">
        <v>0.34</v>
      </c>
      <c r="H54" s="11"/>
      <c r="I54" s="4"/>
      <c r="J54" s="12"/>
      <c r="K54" s="11"/>
      <c r="L54" s="4"/>
      <c r="M54" s="12"/>
      <c r="N54" s="11"/>
      <c r="O54" s="4"/>
      <c r="P54" s="12"/>
      <c r="Q54" s="11"/>
      <c r="R54" s="4"/>
      <c r="S54" s="12"/>
    </row>
    <row r="55" spans="1:19">
      <c r="A55" s="50">
        <v>46</v>
      </c>
      <c r="B55" s="11"/>
      <c r="C55" s="4"/>
      <c r="D55" s="12"/>
      <c r="E55" s="43"/>
      <c r="F55" s="48"/>
      <c r="G55" s="49"/>
      <c r="H55" s="11"/>
      <c r="I55" s="4"/>
      <c r="J55" s="12"/>
      <c r="K55" s="11"/>
      <c r="L55" s="4"/>
      <c r="M55" s="12"/>
      <c r="N55" s="11"/>
      <c r="O55" s="4"/>
      <c r="P55" s="12"/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11"/>
      <c r="I56" s="4"/>
      <c r="J56" s="12"/>
      <c r="K56" s="11"/>
      <c r="L56" s="4"/>
      <c r="M56" s="12"/>
      <c r="N56" s="11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11"/>
      <c r="I57" s="4"/>
      <c r="J57" s="12"/>
      <c r="K57" s="11"/>
      <c r="L57" s="4"/>
      <c r="M57" s="12"/>
      <c r="N57" s="11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11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16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33.299999999999997</v>
      </c>
      <c r="C61" s="37"/>
      <c r="D61" s="38"/>
      <c r="E61" s="16">
        <v>29.7</v>
      </c>
      <c r="F61" s="37"/>
      <c r="G61" s="38"/>
      <c r="H61" s="16">
        <v>2.3199999999999998</v>
      </c>
      <c r="I61" s="37"/>
      <c r="J61" s="38"/>
      <c r="K61" s="16">
        <v>5.0999999999999996</v>
      </c>
      <c r="L61" s="37"/>
      <c r="M61" s="38"/>
      <c r="N61" s="16">
        <v>22</v>
      </c>
      <c r="O61" s="37"/>
      <c r="P61" s="38"/>
      <c r="Q61" s="42">
        <v>156.5</v>
      </c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10" activePane="bottomLeft" state="frozen"/>
      <selection pane="bottomLeft" activeCell="N55" sqref="N55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44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27</v>
      </c>
      <c r="C10" s="4">
        <v>0</v>
      </c>
      <c r="D10" s="6">
        <v>0</v>
      </c>
      <c r="E10" s="11">
        <v>49.6</v>
      </c>
      <c r="F10" s="4">
        <v>0</v>
      </c>
      <c r="G10" s="12">
        <v>0</v>
      </c>
      <c r="H10" s="7">
        <v>1.73</v>
      </c>
      <c r="I10" s="4">
        <v>0</v>
      </c>
      <c r="J10" s="6">
        <v>0</v>
      </c>
      <c r="K10" s="11">
        <v>3.6</v>
      </c>
      <c r="L10" s="4">
        <v>0</v>
      </c>
      <c r="M10" s="12">
        <v>0</v>
      </c>
      <c r="N10" s="7">
        <v>21.2</v>
      </c>
      <c r="O10" s="4">
        <v>0</v>
      </c>
      <c r="P10" s="6">
        <v>0</v>
      </c>
      <c r="Q10" s="11"/>
      <c r="R10" s="4"/>
      <c r="S10" s="12"/>
    </row>
    <row r="11" spans="1:19">
      <c r="A11" s="50">
        <v>2</v>
      </c>
      <c r="B11" s="11">
        <v>28.1</v>
      </c>
      <c r="C11" s="4">
        <v>8.9999999999999993E-3</v>
      </c>
      <c r="D11" s="6">
        <v>0</v>
      </c>
      <c r="E11" s="11">
        <v>52.2</v>
      </c>
      <c r="F11" s="4">
        <v>0.01</v>
      </c>
      <c r="G11" s="12">
        <v>0</v>
      </c>
      <c r="H11" s="7">
        <v>1.8</v>
      </c>
      <c r="I11" s="4">
        <v>2.9000000000000001E-2</v>
      </c>
      <c r="J11" s="6">
        <v>0</v>
      </c>
      <c r="K11" s="11">
        <v>3.8</v>
      </c>
      <c r="L11" s="4">
        <v>1.7000000000000001E-2</v>
      </c>
      <c r="M11" s="12">
        <v>0</v>
      </c>
      <c r="N11" s="7">
        <v>22</v>
      </c>
      <c r="O11" s="4">
        <v>1.9E-2</v>
      </c>
      <c r="P11" s="6">
        <v>0</v>
      </c>
      <c r="Q11" s="11"/>
      <c r="R11" s="4"/>
      <c r="S11" s="12"/>
    </row>
    <row r="12" spans="1:19">
      <c r="A12" s="50">
        <v>3</v>
      </c>
      <c r="B12" s="11">
        <v>29.2</v>
      </c>
      <c r="C12" s="4">
        <v>4.5999999999999999E-2</v>
      </c>
      <c r="D12" s="6">
        <v>0</v>
      </c>
      <c r="E12" s="11">
        <v>54.1</v>
      </c>
      <c r="F12" s="4">
        <v>4.4999999999999998E-2</v>
      </c>
      <c r="G12" s="12">
        <v>0</v>
      </c>
      <c r="H12" s="7">
        <v>1.88</v>
      </c>
      <c r="I12" s="4">
        <v>7.0999999999999994E-2</v>
      </c>
      <c r="J12" s="6">
        <v>0</v>
      </c>
      <c r="K12" s="11">
        <v>4</v>
      </c>
      <c r="L12" s="4">
        <v>6.6000000000000003E-2</v>
      </c>
      <c r="M12" s="12">
        <v>0</v>
      </c>
      <c r="N12" s="7">
        <v>22.4</v>
      </c>
      <c r="O12" s="4">
        <v>3.6999999999999998E-2</v>
      </c>
      <c r="P12" s="6">
        <v>0</v>
      </c>
      <c r="Q12" s="11"/>
      <c r="R12" s="4"/>
      <c r="S12" s="12"/>
    </row>
    <row r="13" spans="1:19">
      <c r="A13" s="50">
        <v>4</v>
      </c>
      <c r="B13" s="11">
        <v>30.6</v>
      </c>
      <c r="C13" s="4">
        <v>0.09</v>
      </c>
      <c r="D13" s="6">
        <v>0</v>
      </c>
      <c r="E13" s="11">
        <v>56.1</v>
      </c>
      <c r="F13" s="4">
        <v>7.9000000000000001E-2</v>
      </c>
      <c r="G13" s="12">
        <v>0</v>
      </c>
      <c r="H13" s="7">
        <v>1.96</v>
      </c>
      <c r="I13" s="4">
        <v>0.109</v>
      </c>
      <c r="J13" s="6">
        <v>1.0999999999999999E-2</v>
      </c>
      <c r="K13" s="11">
        <v>4.2</v>
      </c>
      <c r="L13" s="4">
        <v>0.111</v>
      </c>
      <c r="M13" s="12">
        <v>1.0999999999999999E-2</v>
      </c>
      <c r="N13" s="7">
        <v>23.1</v>
      </c>
      <c r="O13" s="4">
        <v>6.6000000000000003E-2</v>
      </c>
      <c r="P13" s="6">
        <v>0</v>
      </c>
      <c r="Q13" s="11"/>
      <c r="R13" s="4"/>
      <c r="S13" s="12"/>
    </row>
    <row r="14" spans="1:19">
      <c r="A14" s="50">
        <v>5</v>
      </c>
      <c r="B14" s="11">
        <v>31.5</v>
      </c>
      <c r="C14" s="4">
        <v>0.11600000000000001</v>
      </c>
      <c r="D14" s="6">
        <v>1.2E-2</v>
      </c>
      <c r="E14" s="11">
        <v>58.2</v>
      </c>
      <c r="F14" s="4">
        <v>0.112</v>
      </c>
      <c r="G14" s="12">
        <v>1.0999999999999999E-2</v>
      </c>
      <c r="H14" s="7">
        <v>2.0299999999999998</v>
      </c>
      <c r="I14" s="4">
        <v>0.13900000000000001</v>
      </c>
      <c r="J14" s="6">
        <v>1.4E-2</v>
      </c>
      <c r="K14" s="11">
        <v>4.3</v>
      </c>
      <c r="L14" s="4">
        <v>0.13100000000000001</v>
      </c>
      <c r="M14" s="12">
        <v>1.2999999999999999E-2</v>
      </c>
      <c r="N14" s="7">
        <v>24.4</v>
      </c>
      <c r="O14" s="4">
        <v>0.11600000000000001</v>
      </c>
      <c r="P14" s="6">
        <v>1.2E-2</v>
      </c>
      <c r="Q14" s="11"/>
      <c r="R14" s="4"/>
      <c r="S14" s="12"/>
    </row>
    <row r="15" spans="1:19">
      <c r="A15" s="50">
        <v>6</v>
      </c>
      <c r="B15" s="11">
        <v>32.4</v>
      </c>
      <c r="C15" s="4">
        <v>0.14000000000000001</v>
      </c>
      <c r="D15" s="6">
        <v>1.4E-2</v>
      </c>
      <c r="E15" s="11">
        <v>60</v>
      </c>
      <c r="F15" s="4">
        <v>0.13900000000000001</v>
      </c>
      <c r="G15" s="12">
        <v>1.4E-2</v>
      </c>
      <c r="H15" s="7">
        <v>2.14</v>
      </c>
      <c r="I15" s="4">
        <v>0.184</v>
      </c>
      <c r="J15" s="6">
        <v>1.7999999999999999E-2</v>
      </c>
      <c r="K15" s="11">
        <v>4.5</v>
      </c>
      <c r="L15" s="4">
        <v>0.17</v>
      </c>
      <c r="M15" s="12">
        <v>1.7000000000000001E-2</v>
      </c>
      <c r="N15" s="7">
        <v>25.2</v>
      </c>
      <c r="O15" s="4">
        <v>0.14399999999999999</v>
      </c>
      <c r="P15" s="6">
        <v>1.4E-2</v>
      </c>
      <c r="Q15" s="11"/>
      <c r="R15" s="4"/>
      <c r="S15" s="12"/>
    </row>
    <row r="16" spans="1:19">
      <c r="A16" s="50">
        <v>7</v>
      </c>
      <c r="B16" s="11">
        <v>33.4</v>
      </c>
      <c r="C16" s="4">
        <v>0.16600000000000001</v>
      </c>
      <c r="D16" s="6">
        <v>1.7000000000000001E-2</v>
      </c>
      <c r="E16" s="11">
        <v>61.6</v>
      </c>
      <c r="F16" s="4">
        <v>0.161</v>
      </c>
      <c r="G16" s="12">
        <v>1.6E-2</v>
      </c>
      <c r="H16" s="7">
        <v>2.2999999999999998</v>
      </c>
      <c r="I16" s="4">
        <v>0.24</v>
      </c>
      <c r="J16" s="6">
        <v>2.4E-2</v>
      </c>
      <c r="K16" s="11">
        <v>4.5999999999999996</v>
      </c>
      <c r="L16" s="4">
        <v>0.188</v>
      </c>
      <c r="M16" s="12">
        <v>1.9E-2</v>
      </c>
      <c r="N16" s="7">
        <v>25.8</v>
      </c>
      <c r="O16" s="4">
        <v>0.16400000000000001</v>
      </c>
      <c r="P16" s="6">
        <v>1.6E-2</v>
      </c>
      <c r="Q16" s="11"/>
      <c r="R16" s="4"/>
      <c r="S16" s="12"/>
    </row>
    <row r="17" spans="1:19">
      <c r="A17" s="50">
        <v>8</v>
      </c>
      <c r="B17" s="11">
        <v>34.5</v>
      </c>
      <c r="C17" s="4">
        <v>0.193</v>
      </c>
      <c r="D17" s="6">
        <v>1.9E-2</v>
      </c>
      <c r="E17" s="11">
        <v>63.2</v>
      </c>
      <c r="F17" s="4">
        <v>0.183</v>
      </c>
      <c r="G17" s="12">
        <v>1.7999999999999999E-2</v>
      </c>
      <c r="H17" s="7">
        <v>2.38</v>
      </c>
      <c r="I17" s="4">
        <v>0.26600000000000001</v>
      </c>
      <c r="J17" s="6">
        <v>2.7E-2</v>
      </c>
      <c r="K17" s="11">
        <v>4.8</v>
      </c>
      <c r="L17" s="4">
        <v>0.222</v>
      </c>
      <c r="M17" s="12">
        <v>2.1999999999999999E-2</v>
      </c>
      <c r="N17" s="7">
        <v>26.4</v>
      </c>
      <c r="O17" s="4">
        <v>0.183</v>
      </c>
      <c r="P17" s="6">
        <v>1.7999999999999999E-2</v>
      </c>
      <c r="Q17" s="11"/>
      <c r="R17" s="4"/>
      <c r="S17" s="12"/>
    </row>
    <row r="18" spans="1:19">
      <c r="A18" s="50">
        <v>9</v>
      </c>
      <c r="B18" s="11">
        <v>35.700000000000003</v>
      </c>
      <c r="C18" s="4">
        <v>0.22</v>
      </c>
      <c r="D18" s="6">
        <v>2.1999999999999999E-2</v>
      </c>
      <c r="E18" s="11">
        <v>65.400000000000006</v>
      </c>
      <c r="F18" s="4">
        <v>0.21</v>
      </c>
      <c r="G18" s="12">
        <v>2.1000000000000001E-2</v>
      </c>
      <c r="H18" s="7">
        <v>2.5</v>
      </c>
      <c r="I18" s="4">
        <v>0.30099999999999999</v>
      </c>
      <c r="J18" s="6">
        <v>0.03</v>
      </c>
      <c r="K18" s="11">
        <v>4.9000000000000004</v>
      </c>
      <c r="L18" s="4">
        <v>0.23799999999999999</v>
      </c>
      <c r="M18" s="12">
        <v>2.4E-2</v>
      </c>
      <c r="N18" s="7">
        <v>27</v>
      </c>
      <c r="O18" s="4">
        <v>0.20100000000000001</v>
      </c>
      <c r="P18" s="6">
        <v>0.02</v>
      </c>
      <c r="Q18" s="11"/>
      <c r="R18" s="4"/>
      <c r="S18" s="12"/>
    </row>
    <row r="19" spans="1:19">
      <c r="A19" s="50">
        <v>10</v>
      </c>
      <c r="B19" s="11">
        <v>37</v>
      </c>
      <c r="C19" s="4">
        <v>0.247</v>
      </c>
      <c r="D19" s="6">
        <v>2.5000000000000001E-2</v>
      </c>
      <c r="E19" s="11">
        <v>67.2</v>
      </c>
      <c r="F19" s="4">
        <v>0.23100000000000001</v>
      </c>
      <c r="G19" s="12">
        <v>2.3E-2</v>
      </c>
      <c r="H19" s="7">
        <v>2.61</v>
      </c>
      <c r="I19" s="4">
        <v>0.33100000000000002</v>
      </c>
      <c r="J19" s="6">
        <v>3.3000000000000002E-2</v>
      </c>
      <c r="K19" s="11">
        <v>5.0999999999999996</v>
      </c>
      <c r="L19" s="4">
        <v>0.26800000000000002</v>
      </c>
      <c r="M19" s="12">
        <v>2.7E-2</v>
      </c>
      <c r="N19" s="7">
        <v>27.7</v>
      </c>
      <c r="O19" s="4">
        <v>0.221</v>
      </c>
      <c r="P19" s="6">
        <v>2.1999999999999999E-2</v>
      </c>
      <c r="Q19" s="11"/>
      <c r="R19" s="4"/>
      <c r="S19" s="12"/>
    </row>
    <row r="20" spans="1:19">
      <c r="A20" s="50">
        <v>11</v>
      </c>
      <c r="B20" s="11">
        <v>38.200000000000003</v>
      </c>
      <c r="C20" s="4">
        <v>0.27100000000000002</v>
      </c>
      <c r="D20" s="6">
        <v>2.7E-2</v>
      </c>
      <c r="E20" s="11">
        <v>68.900000000000006</v>
      </c>
      <c r="F20" s="4">
        <v>0.25</v>
      </c>
      <c r="G20" s="12">
        <v>2.5000000000000001E-2</v>
      </c>
      <c r="H20" s="7">
        <v>2.82</v>
      </c>
      <c r="I20" s="4">
        <v>0.38</v>
      </c>
      <c r="J20" s="6">
        <v>3.7999999999999999E-2</v>
      </c>
      <c r="K20" s="11">
        <v>5.2</v>
      </c>
      <c r="L20" s="4">
        <v>0.28199999999999997</v>
      </c>
      <c r="M20" s="12">
        <v>2.8000000000000001E-2</v>
      </c>
      <c r="N20" s="7">
        <v>28.7</v>
      </c>
      <c r="O20" s="4">
        <v>0.248</v>
      </c>
      <c r="P20" s="6">
        <v>2.5000000000000001E-2</v>
      </c>
      <c r="Q20" s="11"/>
      <c r="R20" s="4"/>
      <c r="S20" s="12"/>
    </row>
    <row r="21" spans="1:19">
      <c r="A21" s="50">
        <v>12</v>
      </c>
      <c r="B21" s="11">
        <v>39.4</v>
      </c>
      <c r="C21" s="4">
        <v>0.29299999999999998</v>
      </c>
      <c r="D21" s="6">
        <v>2.9000000000000001E-2</v>
      </c>
      <c r="E21" s="11">
        <v>70.400000000000006</v>
      </c>
      <c r="F21" s="4">
        <v>0.26600000000000001</v>
      </c>
      <c r="G21" s="12">
        <v>2.7E-2</v>
      </c>
      <c r="H21" s="7">
        <v>3.02</v>
      </c>
      <c r="I21" s="4">
        <v>0.42099999999999999</v>
      </c>
      <c r="J21" s="6">
        <v>5.2999999999999999E-2</v>
      </c>
      <c r="K21" s="11">
        <v>5.4</v>
      </c>
      <c r="L21" s="4">
        <v>0.308</v>
      </c>
      <c r="M21" s="12">
        <v>3.1E-2</v>
      </c>
      <c r="N21" s="7">
        <v>29.4</v>
      </c>
      <c r="O21" s="4">
        <v>0.26600000000000001</v>
      </c>
      <c r="P21" s="6">
        <v>2.7E-2</v>
      </c>
      <c r="Q21" s="11"/>
      <c r="R21" s="4"/>
      <c r="S21" s="12"/>
    </row>
    <row r="22" spans="1:19">
      <c r="A22" s="50">
        <v>13</v>
      </c>
      <c r="B22" s="11">
        <v>40.9</v>
      </c>
      <c r="C22" s="4">
        <v>0.31900000000000001</v>
      </c>
      <c r="D22" s="6">
        <v>3.2000000000000001E-2</v>
      </c>
      <c r="E22" s="11">
        <v>72.099999999999994</v>
      </c>
      <c r="F22" s="4">
        <v>0.28399999999999997</v>
      </c>
      <c r="G22" s="12">
        <v>2.8000000000000001E-2</v>
      </c>
      <c r="H22" s="7">
        <v>3.2</v>
      </c>
      <c r="I22" s="4">
        <v>0.45400000000000001</v>
      </c>
      <c r="J22" s="6">
        <v>7.1999999999999995E-2</v>
      </c>
      <c r="K22" s="11">
        <v>5.5</v>
      </c>
      <c r="L22" s="4">
        <v>0.32100000000000001</v>
      </c>
      <c r="M22" s="12">
        <v>3.2000000000000001E-2</v>
      </c>
      <c r="N22" s="7">
        <v>29.9</v>
      </c>
      <c r="O22" s="4">
        <v>0.27800000000000002</v>
      </c>
      <c r="P22" s="6">
        <v>2.8000000000000001E-2</v>
      </c>
      <c r="Q22" s="11"/>
      <c r="R22" s="4"/>
      <c r="S22" s="12"/>
    </row>
    <row r="23" spans="1:19">
      <c r="A23" s="50">
        <v>14</v>
      </c>
      <c r="B23" s="11">
        <v>42.3</v>
      </c>
      <c r="C23" s="4">
        <v>0.34200000000000003</v>
      </c>
      <c r="D23" s="6">
        <v>3.4000000000000002E-2</v>
      </c>
      <c r="E23" s="11">
        <v>73.7</v>
      </c>
      <c r="F23" s="4">
        <v>0.29899999999999999</v>
      </c>
      <c r="G23" s="12">
        <v>0.03</v>
      </c>
      <c r="H23" s="7">
        <v>3.41</v>
      </c>
      <c r="I23" s="4">
        <v>0.48799999999999999</v>
      </c>
      <c r="J23" s="6">
        <v>9.2999999999999999E-2</v>
      </c>
      <c r="K23" s="11">
        <v>5.8</v>
      </c>
      <c r="L23" s="4">
        <v>0.35599999999999998</v>
      </c>
      <c r="M23" s="12">
        <v>3.5999999999999997E-2</v>
      </c>
      <c r="N23" s="7">
        <v>30.6</v>
      </c>
      <c r="O23" s="4">
        <v>0.29499999999999998</v>
      </c>
      <c r="P23" s="6">
        <v>2.9000000000000001E-2</v>
      </c>
      <c r="Q23" s="11"/>
      <c r="R23" s="4"/>
      <c r="S23" s="12"/>
    </row>
    <row r="24" spans="1:19">
      <c r="A24" s="50">
        <v>15</v>
      </c>
      <c r="B24" s="11">
        <v>43.5</v>
      </c>
      <c r="C24" s="4">
        <v>0.36</v>
      </c>
      <c r="D24" s="6">
        <v>3.5999999999999997E-2</v>
      </c>
      <c r="E24" s="11">
        <v>75.5</v>
      </c>
      <c r="F24" s="4">
        <v>0.316</v>
      </c>
      <c r="G24" s="12">
        <v>3.2000000000000001E-2</v>
      </c>
      <c r="H24" s="7">
        <v>3.71</v>
      </c>
      <c r="I24" s="4">
        <v>0.52900000000000003</v>
      </c>
      <c r="J24" s="6">
        <v>0.11700000000000001</v>
      </c>
      <c r="K24" s="11">
        <v>6</v>
      </c>
      <c r="L24" s="4">
        <v>0.378</v>
      </c>
      <c r="M24" s="12">
        <v>3.7999999999999999E-2</v>
      </c>
      <c r="N24" s="7">
        <v>31.1</v>
      </c>
      <c r="O24" s="4">
        <v>0.30599999999999999</v>
      </c>
      <c r="P24" s="6">
        <v>3.1E-2</v>
      </c>
      <c r="Q24" s="11"/>
      <c r="R24" s="4"/>
      <c r="S24" s="12"/>
    </row>
    <row r="25" spans="1:19">
      <c r="A25" s="50">
        <v>16</v>
      </c>
      <c r="B25" s="11">
        <v>44.7</v>
      </c>
      <c r="C25" s="4">
        <v>0.377</v>
      </c>
      <c r="D25" s="6">
        <v>3.7999999999999999E-2</v>
      </c>
      <c r="E25" s="11">
        <v>76.900000000000006</v>
      </c>
      <c r="F25" s="4">
        <v>0.32800000000000001</v>
      </c>
      <c r="G25" s="12">
        <v>3.3000000000000002E-2</v>
      </c>
      <c r="H25" s="7">
        <v>4.08</v>
      </c>
      <c r="I25" s="4">
        <v>0.57199999999999995</v>
      </c>
      <c r="J25" s="6">
        <v>0.14299999999999999</v>
      </c>
      <c r="K25" s="11">
        <v>6.2</v>
      </c>
      <c r="L25" s="4">
        <v>0.39800000000000002</v>
      </c>
      <c r="M25" s="12">
        <v>0.04</v>
      </c>
      <c r="N25" s="7">
        <v>31.8</v>
      </c>
      <c r="O25" s="4">
        <v>0.32200000000000001</v>
      </c>
      <c r="P25" s="6">
        <v>3.2000000000000001E-2</v>
      </c>
      <c r="Q25" s="11"/>
      <c r="R25" s="4"/>
      <c r="S25" s="12"/>
    </row>
    <row r="26" spans="1:19">
      <c r="A26" s="50">
        <v>17</v>
      </c>
      <c r="B26" s="11">
        <v>46.2</v>
      </c>
      <c r="C26" s="4">
        <v>0.39700000000000002</v>
      </c>
      <c r="D26" s="6">
        <v>0.04</v>
      </c>
      <c r="E26" s="11">
        <v>78.7</v>
      </c>
      <c r="F26" s="4">
        <v>0.34399999999999997</v>
      </c>
      <c r="G26" s="12">
        <v>3.4000000000000002E-2</v>
      </c>
      <c r="H26" s="7">
        <v>4.3499999999999996</v>
      </c>
      <c r="I26" s="4">
        <v>0.59799999999999998</v>
      </c>
      <c r="J26" s="6">
        <v>0.159</v>
      </c>
      <c r="K26" s="11">
        <v>6.4</v>
      </c>
      <c r="L26" s="4">
        <v>0.41599999999999998</v>
      </c>
      <c r="M26" s="12">
        <v>0.05</v>
      </c>
      <c r="N26" s="7">
        <v>32.299999999999997</v>
      </c>
      <c r="O26" s="4">
        <v>0.33200000000000002</v>
      </c>
      <c r="P26" s="6">
        <v>3.3000000000000002E-2</v>
      </c>
      <c r="Q26" s="11"/>
      <c r="R26" s="4"/>
      <c r="S26" s="12"/>
    </row>
    <row r="27" spans="1:19">
      <c r="A27" s="50">
        <v>18</v>
      </c>
      <c r="B27" s="11">
        <v>47.8</v>
      </c>
      <c r="C27" s="4">
        <v>0.41699999999999998</v>
      </c>
      <c r="D27" s="6">
        <v>0.05</v>
      </c>
      <c r="E27" s="11">
        <v>80.7</v>
      </c>
      <c r="F27" s="4">
        <v>0.36</v>
      </c>
      <c r="G27" s="12">
        <v>3.5999999999999997E-2</v>
      </c>
      <c r="H27" s="7">
        <v>4.92</v>
      </c>
      <c r="I27" s="4">
        <v>0.64500000000000002</v>
      </c>
      <c r="J27" s="6">
        <v>0.187</v>
      </c>
      <c r="K27" s="11">
        <v>6.7</v>
      </c>
      <c r="L27" s="4">
        <v>0.443</v>
      </c>
      <c r="M27" s="12">
        <v>6.6000000000000003E-2</v>
      </c>
      <c r="N27" s="7">
        <v>32.6</v>
      </c>
      <c r="O27" s="4">
        <v>0.33800000000000002</v>
      </c>
      <c r="P27" s="6">
        <v>3.4000000000000002E-2</v>
      </c>
      <c r="Q27" s="11"/>
      <c r="R27" s="4"/>
      <c r="S27" s="12"/>
    </row>
    <row r="28" spans="1:19">
      <c r="A28" s="50">
        <v>19</v>
      </c>
      <c r="B28" s="11">
        <v>49.3</v>
      </c>
      <c r="C28" s="4">
        <v>0.435</v>
      </c>
      <c r="D28" s="6">
        <v>6.0999999999999999E-2</v>
      </c>
      <c r="E28" s="11">
        <v>81.900000000000006</v>
      </c>
      <c r="F28" s="4">
        <v>0.36899999999999999</v>
      </c>
      <c r="G28" s="12">
        <v>3.6999999999999998E-2</v>
      </c>
      <c r="H28" s="7">
        <v>5.49</v>
      </c>
      <c r="I28" s="4">
        <v>0.68200000000000005</v>
      </c>
      <c r="J28" s="6">
        <v>0.20899999999999999</v>
      </c>
      <c r="K28" s="11">
        <v>6.9</v>
      </c>
      <c r="L28" s="4">
        <v>0.45900000000000002</v>
      </c>
      <c r="M28" s="12">
        <v>7.4999999999999997E-2</v>
      </c>
      <c r="N28" s="7">
        <v>32.9</v>
      </c>
      <c r="O28" s="4">
        <v>0.34399999999999997</v>
      </c>
      <c r="P28" s="6">
        <v>3.4000000000000002E-2</v>
      </c>
      <c r="Q28" s="11"/>
      <c r="R28" s="4"/>
      <c r="S28" s="12"/>
    </row>
    <row r="29" spans="1:19">
      <c r="A29" s="50">
        <v>20</v>
      </c>
      <c r="B29" s="11">
        <v>50.7</v>
      </c>
      <c r="C29" s="4">
        <v>0.45100000000000001</v>
      </c>
      <c r="D29" s="6">
        <v>7.0000000000000007E-2</v>
      </c>
      <c r="E29" s="11">
        <v>83.4</v>
      </c>
      <c r="F29" s="4">
        <v>0.38100000000000001</v>
      </c>
      <c r="G29" s="12">
        <v>3.7999999999999999E-2</v>
      </c>
      <c r="H29" s="7">
        <v>6.09</v>
      </c>
      <c r="I29" s="4">
        <v>0.71299999999999997</v>
      </c>
      <c r="J29" s="6">
        <v>0.22800000000000001</v>
      </c>
      <c r="K29" s="11">
        <v>7.3</v>
      </c>
      <c r="L29" s="4">
        <v>0.48799999999999999</v>
      </c>
      <c r="M29" s="12">
        <v>9.2999999999999999E-2</v>
      </c>
      <c r="N29" s="7">
        <v>33.200000000000003</v>
      </c>
      <c r="O29" s="4">
        <v>0.35</v>
      </c>
      <c r="P29" s="6">
        <v>3.5000000000000003E-2</v>
      </c>
      <c r="Q29" s="11"/>
      <c r="R29" s="4"/>
      <c r="S29" s="12"/>
    </row>
    <row r="30" spans="1:19">
      <c r="A30" s="50">
        <v>21</v>
      </c>
      <c r="B30" s="11">
        <v>52.3</v>
      </c>
      <c r="C30" s="4">
        <v>0.46800000000000003</v>
      </c>
      <c r="D30" s="6">
        <v>8.1000000000000003E-2</v>
      </c>
      <c r="E30" s="11">
        <v>85.1</v>
      </c>
      <c r="F30" s="4">
        <v>0.39300000000000002</v>
      </c>
      <c r="G30" s="12">
        <v>3.9E-2</v>
      </c>
      <c r="H30" s="7">
        <v>6.87</v>
      </c>
      <c r="I30" s="4">
        <v>0.746</v>
      </c>
      <c r="J30" s="6">
        <v>0.247</v>
      </c>
      <c r="K30" s="11">
        <v>7.7</v>
      </c>
      <c r="L30" s="4">
        <v>0.51500000000000001</v>
      </c>
      <c r="M30" s="12">
        <v>0.109</v>
      </c>
      <c r="N30" s="7">
        <v>33.5</v>
      </c>
      <c r="O30" s="4">
        <v>0.35599999999999998</v>
      </c>
      <c r="P30" s="6">
        <v>3.5999999999999997E-2</v>
      </c>
      <c r="Q30" s="11"/>
      <c r="R30" s="4"/>
      <c r="S30" s="12"/>
    </row>
    <row r="31" spans="1:19">
      <c r="A31" s="50">
        <v>22</v>
      </c>
      <c r="B31" s="11">
        <v>54.3</v>
      </c>
      <c r="C31" s="4">
        <v>0.48699999999999999</v>
      </c>
      <c r="D31" s="6">
        <v>9.1999999999999998E-2</v>
      </c>
      <c r="E31" s="11">
        <v>87.5</v>
      </c>
      <c r="F31" s="4">
        <v>0.41</v>
      </c>
      <c r="G31" s="12">
        <v>4.5999999999999999E-2</v>
      </c>
      <c r="H31" s="7">
        <v>8.01</v>
      </c>
      <c r="I31" s="4">
        <v>0.78200000000000003</v>
      </c>
      <c r="J31" s="6">
        <v>0.26900000000000002</v>
      </c>
      <c r="K31" s="11">
        <v>8</v>
      </c>
      <c r="L31" s="4">
        <v>0.53300000000000003</v>
      </c>
      <c r="M31" s="12">
        <v>0.12</v>
      </c>
      <c r="N31" s="7">
        <v>34.4</v>
      </c>
      <c r="O31" s="4">
        <v>0.373</v>
      </c>
      <c r="P31" s="6">
        <v>3.6999999999999998E-2</v>
      </c>
      <c r="Q31" s="11"/>
      <c r="R31" s="4"/>
      <c r="S31" s="12"/>
    </row>
    <row r="32" spans="1:19">
      <c r="A32" s="50">
        <v>23</v>
      </c>
      <c r="B32" s="11">
        <v>56.4</v>
      </c>
      <c r="C32" s="4">
        <v>0.50600000000000001</v>
      </c>
      <c r="D32" s="6">
        <v>0.104</v>
      </c>
      <c r="E32" s="11">
        <v>89.1</v>
      </c>
      <c r="F32" s="4">
        <v>0.42</v>
      </c>
      <c r="G32" s="12">
        <v>5.1999999999999998E-2</v>
      </c>
      <c r="H32" s="7">
        <v>9.14</v>
      </c>
      <c r="I32" s="4">
        <v>0.80900000000000005</v>
      </c>
      <c r="J32" s="6">
        <v>0.28499999999999998</v>
      </c>
      <c r="K32" s="11">
        <v>8.5</v>
      </c>
      <c r="L32" s="4">
        <v>0.56100000000000005</v>
      </c>
      <c r="M32" s="12">
        <v>0.13600000000000001</v>
      </c>
      <c r="N32" s="7">
        <v>35.4</v>
      </c>
      <c r="O32" s="4">
        <v>0.39100000000000001</v>
      </c>
      <c r="P32" s="6">
        <v>3.9E-2</v>
      </c>
      <c r="Q32" s="11"/>
      <c r="R32" s="4"/>
      <c r="S32" s="12"/>
    </row>
    <row r="33" spans="1:19">
      <c r="A33" s="50">
        <v>24</v>
      </c>
      <c r="B33" s="11">
        <v>58.1</v>
      </c>
      <c r="C33" s="4">
        <v>0.52100000000000002</v>
      </c>
      <c r="D33" s="6">
        <v>0.112</v>
      </c>
      <c r="E33" s="11">
        <v>90.7</v>
      </c>
      <c r="F33" s="4">
        <v>0.43</v>
      </c>
      <c r="G33" s="12">
        <v>5.8000000000000003E-2</v>
      </c>
      <c r="H33" s="7">
        <v>11.12</v>
      </c>
      <c r="I33" s="4">
        <v>0.84299999999999997</v>
      </c>
      <c r="J33" s="6">
        <v>0.30599999999999999</v>
      </c>
      <c r="K33" s="11">
        <v>9</v>
      </c>
      <c r="L33" s="4">
        <v>0.58499999999999996</v>
      </c>
      <c r="M33" s="12">
        <v>0.151</v>
      </c>
      <c r="N33" s="7">
        <v>36.5</v>
      </c>
      <c r="O33" s="4">
        <v>0.40899999999999997</v>
      </c>
      <c r="P33" s="6">
        <v>4.4999999999999998E-2</v>
      </c>
      <c r="Q33" s="11"/>
      <c r="R33" s="4"/>
      <c r="S33" s="12"/>
    </row>
    <row r="34" spans="1:19">
      <c r="A34" s="50">
        <v>25</v>
      </c>
      <c r="B34" s="11">
        <v>60</v>
      </c>
      <c r="C34" s="4">
        <v>0.53600000000000003</v>
      </c>
      <c r="D34" s="6">
        <v>0.122</v>
      </c>
      <c r="E34" s="11">
        <v>92.4</v>
      </c>
      <c r="F34" s="4">
        <v>0.441</v>
      </c>
      <c r="G34" s="12">
        <v>6.5000000000000002E-2</v>
      </c>
      <c r="H34" s="7">
        <v>12.99</v>
      </c>
      <c r="I34" s="4">
        <v>0.86499999999999999</v>
      </c>
      <c r="J34" s="6">
        <v>0.31900000000000001</v>
      </c>
      <c r="K34" s="11">
        <v>9.5</v>
      </c>
      <c r="L34" s="4">
        <v>0.60699999999999998</v>
      </c>
      <c r="M34" s="12">
        <v>0.16400000000000001</v>
      </c>
      <c r="N34" s="7">
        <v>37.5</v>
      </c>
      <c r="O34" s="4">
        <v>0.42499999999999999</v>
      </c>
      <c r="P34" s="6">
        <v>5.5E-2</v>
      </c>
      <c r="Q34" s="11"/>
      <c r="R34" s="4"/>
      <c r="S34" s="12"/>
    </row>
    <row r="35" spans="1:19">
      <c r="A35" s="50">
        <v>26</v>
      </c>
      <c r="B35" s="11">
        <v>62.3</v>
      </c>
      <c r="C35" s="4">
        <v>0.55300000000000005</v>
      </c>
      <c r="D35" s="6">
        <v>0.13200000000000001</v>
      </c>
      <c r="E35" s="11">
        <v>94.5</v>
      </c>
      <c r="F35" s="4">
        <v>0.45300000000000001</v>
      </c>
      <c r="G35" s="12">
        <v>7.1999999999999995E-2</v>
      </c>
      <c r="H35" s="7">
        <v>15.27</v>
      </c>
      <c r="I35" s="4">
        <v>0.88600000000000001</v>
      </c>
      <c r="J35" s="6">
        <v>0.33100000000000002</v>
      </c>
      <c r="K35" s="11">
        <v>10.1</v>
      </c>
      <c r="L35" s="4">
        <v>0.63</v>
      </c>
      <c r="M35" s="12">
        <v>0.17799999999999999</v>
      </c>
      <c r="N35" s="7">
        <v>38.5</v>
      </c>
      <c r="O35" s="4">
        <v>0.44</v>
      </c>
      <c r="P35" s="6">
        <v>6.4000000000000001E-2</v>
      </c>
      <c r="Q35" s="11"/>
      <c r="R35" s="4"/>
      <c r="S35" s="12"/>
    </row>
    <row r="36" spans="1:19">
      <c r="A36" s="50">
        <v>27</v>
      </c>
      <c r="B36" s="11">
        <v>64.599999999999994</v>
      </c>
      <c r="C36" s="4">
        <v>0.56899999999999995</v>
      </c>
      <c r="D36" s="6">
        <v>0.14099999999999999</v>
      </c>
      <c r="E36" s="11">
        <v>97.4</v>
      </c>
      <c r="F36" s="4">
        <v>0.47</v>
      </c>
      <c r="G36" s="12">
        <v>8.2000000000000003E-2</v>
      </c>
      <c r="H36" s="7">
        <v>19.760000000000002</v>
      </c>
      <c r="I36" s="4">
        <v>0.91200000000000003</v>
      </c>
      <c r="J36" s="6">
        <v>0.34699999999999998</v>
      </c>
      <c r="K36" s="11">
        <v>10.9</v>
      </c>
      <c r="L36" s="4">
        <v>0.65700000000000003</v>
      </c>
      <c r="M36" s="12">
        <v>0.19400000000000001</v>
      </c>
      <c r="N36" s="7">
        <v>39.6</v>
      </c>
      <c r="O36" s="4">
        <v>0.45500000000000002</v>
      </c>
      <c r="P36" s="6">
        <v>7.2999999999999995E-2</v>
      </c>
      <c r="Q36" s="11"/>
      <c r="R36" s="4"/>
      <c r="S36" s="12"/>
    </row>
    <row r="37" spans="1:19">
      <c r="A37" s="50">
        <v>28</v>
      </c>
      <c r="B37" s="11">
        <v>67.599999999999994</v>
      </c>
      <c r="C37" s="4">
        <v>0.58799999999999997</v>
      </c>
      <c r="D37" s="6">
        <v>0.153</v>
      </c>
      <c r="E37" s="11">
        <v>99.9</v>
      </c>
      <c r="F37" s="4">
        <v>0.48299999999999998</v>
      </c>
      <c r="G37" s="12">
        <v>0.09</v>
      </c>
      <c r="H37" s="7">
        <v>22.06</v>
      </c>
      <c r="I37" s="4">
        <v>0.92100000000000004</v>
      </c>
      <c r="J37" s="6">
        <v>0.35199999999999998</v>
      </c>
      <c r="K37" s="11">
        <v>11.9</v>
      </c>
      <c r="L37" s="4">
        <v>0.68600000000000005</v>
      </c>
      <c r="M37" s="12">
        <v>0.21199999999999999</v>
      </c>
      <c r="N37" s="7">
        <v>40.4</v>
      </c>
      <c r="O37" s="4">
        <v>0.46600000000000003</v>
      </c>
      <c r="P37" s="6">
        <v>0.08</v>
      </c>
      <c r="Q37" s="11"/>
      <c r="R37" s="4"/>
      <c r="S37" s="12"/>
    </row>
    <row r="38" spans="1:19">
      <c r="A38" s="50">
        <v>29</v>
      </c>
      <c r="B38" s="11">
        <v>70.5</v>
      </c>
      <c r="C38" s="4">
        <v>0.60499999999999998</v>
      </c>
      <c r="D38" s="6">
        <v>0.16300000000000001</v>
      </c>
      <c r="E38" s="11">
        <v>102.6</v>
      </c>
      <c r="F38" s="4">
        <v>0.497</v>
      </c>
      <c r="G38" s="12">
        <v>9.8000000000000004E-2</v>
      </c>
      <c r="H38" s="7">
        <v>30.38</v>
      </c>
      <c r="I38" s="4">
        <v>0.94199999999999995</v>
      </c>
      <c r="J38" s="6">
        <v>0.36499999999999999</v>
      </c>
      <c r="K38" s="11">
        <v>12.9</v>
      </c>
      <c r="L38" s="4">
        <v>0.71</v>
      </c>
      <c r="M38" s="12">
        <v>0.22600000000000001</v>
      </c>
      <c r="N38" s="7">
        <v>41.7</v>
      </c>
      <c r="O38" s="4">
        <v>0.48299999999999998</v>
      </c>
      <c r="P38" s="6">
        <v>0.09</v>
      </c>
      <c r="Q38" s="11"/>
      <c r="R38" s="4"/>
      <c r="S38" s="12"/>
    </row>
    <row r="39" spans="1:19" ht="15.75" thickBot="1">
      <c r="A39" s="50">
        <v>30</v>
      </c>
      <c r="B39" s="11">
        <v>73.599999999999994</v>
      </c>
      <c r="C39" s="4">
        <v>0.622</v>
      </c>
      <c r="D39" s="6">
        <v>0.17299999999999999</v>
      </c>
      <c r="E39" s="11">
        <v>104.5</v>
      </c>
      <c r="F39" s="4">
        <v>0.50600000000000001</v>
      </c>
      <c r="G39" s="12">
        <v>0.10299999999999999</v>
      </c>
      <c r="H39" s="53">
        <v>9999999</v>
      </c>
      <c r="I39" s="32">
        <v>0.94199999999999995</v>
      </c>
      <c r="J39" s="54">
        <v>0.36499999999999999</v>
      </c>
      <c r="K39" s="11">
        <v>14.1</v>
      </c>
      <c r="L39" s="4">
        <v>0.73499999999999999</v>
      </c>
      <c r="M39" s="12">
        <v>0.24099999999999999</v>
      </c>
      <c r="N39" s="7">
        <v>43</v>
      </c>
      <c r="O39" s="4">
        <v>0.498</v>
      </c>
      <c r="P39" s="6">
        <v>9.9000000000000005E-2</v>
      </c>
      <c r="Q39" s="11"/>
      <c r="R39" s="4"/>
      <c r="S39" s="12"/>
    </row>
    <row r="40" spans="1:19">
      <c r="A40" s="50">
        <v>31</v>
      </c>
      <c r="B40" s="11">
        <v>77.2</v>
      </c>
      <c r="C40" s="4">
        <v>0.63900000000000001</v>
      </c>
      <c r="D40" s="6">
        <v>0.184</v>
      </c>
      <c r="E40" s="11">
        <v>107.3</v>
      </c>
      <c r="F40" s="4">
        <v>0.51900000000000002</v>
      </c>
      <c r="G40" s="12">
        <v>0.111</v>
      </c>
      <c r="H40" s="43"/>
      <c r="I40" s="48"/>
      <c r="J40" s="49"/>
      <c r="K40" s="11">
        <v>15.5</v>
      </c>
      <c r="L40" s="4">
        <v>0.75900000000000001</v>
      </c>
      <c r="M40" s="12">
        <v>0.255</v>
      </c>
      <c r="N40" s="7">
        <v>44.1</v>
      </c>
      <c r="O40" s="4">
        <v>0.51100000000000001</v>
      </c>
      <c r="P40" s="6">
        <v>0.106</v>
      </c>
      <c r="Q40" s="11"/>
      <c r="R40" s="4"/>
      <c r="S40" s="12"/>
    </row>
    <row r="41" spans="1:19">
      <c r="A41" s="50">
        <v>32</v>
      </c>
      <c r="B41" s="11">
        <v>81.5</v>
      </c>
      <c r="C41" s="4">
        <v>0.65800000000000003</v>
      </c>
      <c r="D41" s="6">
        <v>0.19500000000000001</v>
      </c>
      <c r="E41" s="11">
        <v>110</v>
      </c>
      <c r="F41" s="4">
        <v>0.53</v>
      </c>
      <c r="G41" s="12">
        <v>0.11799999999999999</v>
      </c>
      <c r="H41" s="11"/>
      <c r="I41" s="4"/>
      <c r="J41" s="12"/>
      <c r="K41" s="11">
        <v>17.3</v>
      </c>
      <c r="L41" s="4">
        <v>0.78400000000000003</v>
      </c>
      <c r="M41" s="12">
        <v>0.27</v>
      </c>
      <c r="N41" s="7">
        <v>45.2</v>
      </c>
      <c r="O41" s="4">
        <v>0.52300000000000002</v>
      </c>
      <c r="P41" s="6">
        <v>0.114</v>
      </c>
      <c r="Q41" s="11"/>
      <c r="R41" s="4"/>
      <c r="S41" s="12"/>
    </row>
    <row r="42" spans="1:19">
      <c r="A42" s="50">
        <v>33</v>
      </c>
      <c r="B42" s="11">
        <v>87.9</v>
      </c>
      <c r="C42" s="4">
        <v>0.68300000000000005</v>
      </c>
      <c r="D42" s="6">
        <v>0.21</v>
      </c>
      <c r="E42" s="11">
        <v>113.4</v>
      </c>
      <c r="F42" s="4">
        <v>0.54400000000000004</v>
      </c>
      <c r="G42" s="12">
        <v>0.127</v>
      </c>
      <c r="H42" s="11"/>
      <c r="I42" s="4"/>
      <c r="J42" s="12"/>
      <c r="K42" s="11">
        <v>20.7</v>
      </c>
      <c r="L42" s="4">
        <v>0.82</v>
      </c>
      <c r="M42" s="12">
        <v>0.29199999999999998</v>
      </c>
      <c r="N42" s="7">
        <v>46.4</v>
      </c>
      <c r="O42" s="4">
        <v>0.53500000000000003</v>
      </c>
      <c r="P42" s="6">
        <v>0.121</v>
      </c>
      <c r="Q42" s="11"/>
      <c r="R42" s="4"/>
      <c r="S42" s="12"/>
    </row>
    <row r="43" spans="1:19">
      <c r="A43" s="50">
        <v>34</v>
      </c>
      <c r="B43" s="11">
        <v>96.4</v>
      </c>
      <c r="C43" s="4">
        <v>0.71099999999999997</v>
      </c>
      <c r="D43" s="6">
        <v>0.22700000000000001</v>
      </c>
      <c r="E43" s="11">
        <v>118.3</v>
      </c>
      <c r="F43" s="4">
        <v>0.56299999999999994</v>
      </c>
      <c r="G43" s="12">
        <v>0.13800000000000001</v>
      </c>
      <c r="H43" s="11"/>
      <c r="I43" s="4"/>
      <c r="J43" s="12"/>
      <c r="K43" s="11">
        <v>25.9</v>
      </c>
      <c r="L43" s="4">
        <v>0.85599999999999998</v>
      </c>
      <c r="M43" s="12">
        <v>0.313</v>
      </c>
      <c r="N43" s="7">
        <v>47.4</v>
      </c>
      <c r="O43" s="4">
        <v>0.54500000000000004</v>
      </c>
      <c r="P43" s="6">
        <v>0.127</v>
      </c>
      <c r="Q43" s="11"/>
      <c r="R43" s="4"/>
      <c r="S43" s="12"/>
    </row>
    <row r="44" spans="1:19">
      <c r="A44" s="50">
        <v>35</v>
      </c>
      <c r="B44" s="11">
        <v>107.9</v>
      </c>
      <c r="C44" s="4">
        <v>0.74199999999999999</v>
      </c>
      <c r="D44" s="6">
        <v>0.245</v>
      </c>
      <c r="E44" s="11">
        <v>121.7</v>
      </c>
      <c r="F44" s="4">
        <v>0.57599999999999996</v>
      </c>
      <c r="G44" s="12">
        <v>0.14499999999999999</v>
      </c>
      <c r="H44" s="11"/>
      <c r="I44" s="4"/>
      <c r="J44" s="12"/>
      <c r="K44" s="11">
        <v>33.4</v>
      </c>
      <c r="L44" s="4">
        <v>0.88800000000000001</v>
      </c>
      <c r="M44" s="12">
        <v>0.33300000000000002</v>
      </c>
      <c r="N44" s="7">
        <v>48.4</v>
      </c>
      <c r="O44" s="4">
        <v>0.55400000000000005</v>
      </c>
      <c r="P44" s="6">
        <v>0.13300000000000001</v>
      </c>
      <c r="Q44" s="11"/>
      <c r="R44" s="4"/>
      <c r="S44" s="12"/>
    </row>
    <row r="45" spans="1:19">
      <c r="A45" s="50">
        <v>36</v>
      </c>
      <c r="B45" s="11">
        <v>124.1</v>
      </c>
      <c r="C45" s="4">
        <v>0.77600000000000002</v>
      </c>
      <c r="D45" s="6">
        <v>0.26500000000000001</v>
      </c>
      <c r="E45" s="11">
        <v>125.6</v>
      </c>
      <c r="F45" s="4">
        <v>0.58899999999999997</v>
      </c>
      <c r="G45" s="12">
        <v>0.153</v>
      </c>
      <c r="H45" s="11"/>
      <c r="I45" s="4"/>
      <c r="J45" s="12"/>
      <c r="K45" s="11">
        <v>45.3</v>
      </c>
      <c r="L45" s="4">
        <v>0.91800000000000004</v>
      </c>
      <c r="M45" s="12">
        <v>0.35099999999999998</v>
      </c>
      <c r="N45" s="7">
        <v>50.4</v>
      </c>
      <c r="O45" s="4">
        <v>0.57199999999999995</v>
      </c>
      <c r="P45" s="6">
        <v>0.14299999999999999</v>
      </c>
      <c r="Q45" s="11"/>
      <c r="R45" s="4"/>
      <c r="S45" s="12"/>
    </row>
    <row r="46" spans="1:19" ht="15.75" thickBot="1">
      <c r="A46" s="50">
        <v>37</v>
      </c>
      <c r="B46" s="11">
        <v>150.5</v>
      </c>
      <c r="C46" s="4">
        <v>0.81499999999999995</v>
      </c>
      <c r="D46" s="6">
        <v>0.28899999999999998</v>
      </c>
      <c r="E46" s="11">
        <v>130.69999999999999</v>
      </c>
      <c r="F46" s="4">
        <v>0.60499999999999998</v>
      </c>
      <c r="G46" s="12">
        <v>0.16300000000000001</v>
      </c>
      <c r="H46" s="11"/>
      <c r="I46" s="4"/>
      <c r="J46" s="12"/>
      <c r="K46" s="53">
        <v>9999999</v>
      </c>
      <c r="L46" s="32">
        <v>0.91800000000000004</v>
      </c>
      <c r="M46" s="33">
        <v>0.35099999999999998</v>
      </c>
      <c r="N46" s="7">
        <v>51.9</v>
      </c>
      <c r="O46" s="4">
        <v>0.58399999999999996</v>
      </c>
      <c r="P46" s="6">
        <v>0.151</v>
      </c>
      <c r="Q46" s="11"/>
      <c r="R46" s="4"/>
      <c r="S46" s="12"/>
    </row>
    <row r="47" spans="1:19">
      <c r="A47" s="50">
        <v>38</v>
      </c>
      <c r="B47" s="11">
        <v>195.9</v>
      </c>
      <c r="C47" s="4">
        <v>0.85799999999999998</v>
      </c>
      <c r="D47" s="6">
        <v>0.315</v>
      </c>
      <c r="E47" s="11">
        <v>134.6</v>
      </c>
      <c r="F47" s="4">
        <v>0.61599999999999999</v>
      </c>
      <c r="G47" s="12">
        <v>0.17</v>
      </c>
      <c r="H47" s="11"/>
      <c r="I47" s="4"/>
      <c r="J47" s="12"/>
      <c r="K47" s="43"/>
      <c r="L47" s="48"/>
      <c r="M47" s="49"/>
      <c r="N47" s="7">
        <v>53.5</v>
      </c>
      <c r="O47" s="4">
        <v>0.59699999999999998</v>
      </c>
      <c r="P47" s="6">
        <v>0.158</v>
      </c>
      <c r="Q47" s="11"/>
      <c r="R47" s="4"/>
      <c r="S47" s="12"/>
    </row>
    <row r="48" spans="1:19">
      <c r="A48" s="50">
        <v>39</v>
      </c>
      <c r="B48" s="11">
        <v>281.8</v>
      </c>
      <c r="C48" s="4">
        <v>0.90100000000000002</v>
      </c>
      <c r="D48" s="6">
        <v>0.34100000000000003</v>
      </c>
      <c r="E48" s="11">
        <v>141.19999999999999</v>
      </c>
      <c r="F48" s="4">
        <v>0.63400000000000001</v>
      </c>
      <c r="G48" s="12">
        <v>0.18099999999999999</v>
      </c>
      <c r="H48" s="11"/>
      <c r="I48" s="4"/>
      <c r="J48" s="12"/>
      <c r="K48" s="11"/>
      <c r="L48" s="4"/>
      <c r="M48" s="12"/>
      <c r="N48" s="7">
        <v>55.9</v>
      </c>
      <c r="O48" s="4">
        <v>0.61399999999999999</v>
      </c>
      <c r="P48" s="6">
        <v>0.16800000000000001</v>
      </c>
      <c r="Q48" s="11"/>
      <c r="R48" s="4"/>
      <c r="S48" s="12"/>
    </row>
    <row r="49" spans="1:19" ht="15.75" thickBot="1">
      <c r="A49" s="50">
        <v>40</v>
      </c>
      <c r="B49" s="53">
        <v>9999999</v>
      </c>
      <c r="C49" s="32">
        <v>0.90100000000000002</v>
      </c>
      <c r="D49" s="54">
        <v>0.34100000000000003</v>
      </c>
      <c r="E49" s="11">
        <v>149.30000000000001</v>
      </c>
      <c r="F49" s="4">
        <v>0.65400000000000003</v>
      </c>
      <c r="G49" s="12">
        <v>0.192</v>
      </c>
      <c r="H49" s="11"/>
      <c r="I49" s="4"/>
      <c r="J49" s="12"/>
      <c r="K49" s="11"/>
      <c r="L49" s="4"/>
      <c r="M49" s="12"/>
      <c r="N49" s="7">
        <v>57</v>
      </c>
      <c r="O49" s="4">
        <v>0.621</v>
      </c>
      <c r="P49" s="6">
        <v>0.17299999999999999</v>
      </c>
      <c r="Q49" s="11"/>
      <c r="R49" s="4"/>
      <c r="S49" s="12"/>
    </row>
    <row r="50" spans="1:19">
      <c r="A50" s="50">
        <v>41</v>
      </c>
      <c r="B50" s="43"/>
      <c r="C50" s="48"/>
      <c r="D50" s="49"/>
      <c r="E50" s="11">
        <v>158.80000000000001</v>
      </c>
      <c r="F50" s="4">
        <v>0.67500000000000004</v>
      </c>
      <c r="G50" s="12">
        <v>0.20499999999999999</v>
      </c>
      <c r="H50" s="11"/>
      <c r="I50" s="4"/>
      <c r="J50" s="12"/>
      <c r="K50" s="11"/>
      <c r="L50" s="4"/>
      <c r="M50" s="12"/>
      <c r="N50" s="7">
        <v>59.3</v>
      </c>
      <c r="O50" s="4">
        <v>0.63600000000000001</v>
      </c>
      <c r="P50" s="6">
        <v>0.182</v>
      </c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167.3</v>
      </c>
      <c r="F51" s="4">
        <v>0.69099999999999995</v>
      </c>
      <c r="G51" s="12">
        <v>0.215</v>
      </c>
      <c r="H51" s="11"/>
      <c r="I51" s="4"/>
      <c r="J51" s="12"/>
      <c r="K51" s="11"/>
      <c r="L51" s="4"/>
      <c r="M51" s="12"/>
      <c r="N51" s="7">
        <v>64.5</v>
      </c>
      <c r="O51" s="4">
        <v>0.66500000000000004</v>
      </c>
      <c r="P51" s="6">
        <v>0.19900000000000001</v>
      </c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187.5</v>
      </c>
      <c r="F52" s="4">
        <v>0.72499999999999998</v>
      </c>
      <c r="G52" s="12">
        <v>0.23499999999999999</v>
      </c>
      <c r="H52" s="11"/>
      <c r="I52" s="4"/>
      <c r="J52" s="12"/>
      <c r="K52" s="11"/>
      <c r="L52" s="4"/>
      <c r="M52" s="12"/>
      <c r="N52" s="7">
        <v>68.3</v>
      </c>
      <c r="O52" s="4">
        <v>0.68400000000000005</v>
      </c>
      <c r="P52" s="6">
        <v>0.21</v>
      </c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224.5</v>
      </c>
      <c r="F53" s="4">
        <v>0.11</v>
      </c>
      <c r="G53" s="12">
        <v>0.26200000000000001</v>
      </c>
      <c r="H53" s="11"/>
      <c r="I53" s="4"/>
      <c r="J53" s="12"/>
      <c r="K53" s="11"/>
      <c r="L53" s="4"/>
      <c r="M53" s="12"/>
      <c r="N53" s="7">
        <v>72.3</v>
      </c>
      <c r="O53" s="4">
        <v>0.70199999999999996</v>
      </c>
      <c r="P53" s="6">
        <v>0.221</v>
      </c>
      <c r="Q53" s="11"/>
      <c r="R53" s="4"/>
      <c r="S53" s="12"/>
    </row>
    <row r="54" spans="1:19" ht="15.75" thickBot="1">
      <c r="A54" s="50">
        <v>45</v>
      </c>
      <c r="B54" s="11"/>
      <c r="C54" s="4"/>
      <c r="D54" s="12"/>
      <c r="E54" s="53">
        <v>9999999</v>
      </c>
      <c r="F54" s="32">
        <v>0.11</v>
      </c>
      <c r="G54" s="33">
        <v>0.26200000000000001</v>
      </c>
      <c r="H54" s="11"/>
      <c r="I54" s="4"/>
      <c r="J54" s="12"/>
      <c r="K54" s="11"/>
      <c r="L54" s="4"/>
      <c r="M54" s="12"/>
      <c r="N54" s="7">
        <v>85.6</v>
      </c>
      <c r="O54" s="4">
        <v>0.748</v>
      </c>
      <c r="P54" s="6">
        <v>0.249</v>
      </c>
      <c r="Q54" s="11"/>
      <c r="R54" s="4"/>
      <c r="S54" s="12"/>
    </row>
    <row r="55" spans="1:19" ht="15.75" thickBot="1">
      <c r="A55" s="50">
        <v>46</v>
      </c>
      <c r="B55" s="11"/>
      <c r="C55" s="4"/>
      <c r="D55" s="12"/>
      <c r="E55" s="43"/>
      <c r="F55" s="48"/>
      <c r="G55" s="49"/>
      <c r="H55" s="11"/>
      <c r="I55" s="4"/>
      <c r="J55" s="12"/>
      <c r="K55" s="11"/>
      <c r="L55" s="4"/>
      <c r="M55" s="12"/>
      <c r="N55" s="53">
        <v>9999999</v>
      </c>
      <c r="O55" s="32">
        <v>0.748</v>
      </c>
      <c r="P55" s="54">
        <v>0.249</v>
      </c>
      <c r="Q55" s="11"/>
      <c r="R55" s="4"/>
      <c r="S55" s="12"/>
    </row>
    <row r="56" spans="1:19">
      <c r="A56" s="50">
        <v>47</v>
      </c>
      <c r="B56" s="11"/>
      <c r="C56" s="4"/>
      <c r="D56" s="12"/>
      <c r="E56" s="11"/>
      <c r="F56" s="4"/>
      <c r="G56" s="12"/>
      <c r="H56" s="11"/>
      <c r="I56" s="4"/>
      <c r="J56" s="12"/>
      <c r="K56" s="11"/>
      <c r="L56" s="4"/>
      <c r="M56" s="12"/>
      <c r="N56" s="43"/>
      <c r="O56" s="48"/>
      <c r="P56" s="49"/>
      <c r="Q56" s="11"/>
      <c r="R56" s="4"/>
      <c r="S56" s="12"/>
    </row>
    <row r="57" spans="1:19">
      <c r="A57" s="50">
        <v>48</v>
      </c>
      <c r="B57" s="11"/>
      <c r="C57" s="4"/>
      <c r="D57" s="12"/>
      <c r="E57" s="11"/>
      <c r="F57" s="4"/>
      <c r="G57" s="12"/>
      <c r="H57" s="11"/>
      <c r="I57" s="4"/>
      <c r="J57" s="12"/>
      <c r="K57" s="11"/>
      <c r="L57" s="4"/>
      <c r="M57" s="12"/>
      <c r="N57" s="11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11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16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27.8</v>
      </c>
      <c r="C61" s="37"/>
      <c r="D61" s="38"/>
      <c r="E61" s="16">
        <v>51.7</v>
      </c>
      <c r="F61" s="37"/>
      <c r="G61" s="38"/>
      <c r="H61" s="16">
        <v>1.75</v>
      </c>
      <c r="I61" s="37"/>
      <c r="J61" s="38"/>
      <c r="K61" s="16">
        <v>3.7</v>
      </c>
      <c r="L61" s="37"/>
      <c r="M61" s="38"/>
      <c r="N61" s="16">
        <v>21.6</v>
      </c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3"/>
  <sheetViews>
    <sheetView zoomScale="85" zoomScaleNormal="85" workbookViewId="0">
      <pane ySplit="9" topLeftCell="A39" activePane="bottomLeft" state="frozen"/>
      <selection pane="bottomLeft" activeCell="K11" sqref="K11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45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79">
        <v>5</v>
      </c>
      <c r="F8" s="80">
        <v>6</v>
      </c>
      <c r="G8" s="81">
        <v>7</v>
      </c>
      <c r="H8" s="79">
        <v>2</v>
      </c>
      <c r="I8" s="80">
        <v>3</v>
      </c>
      <c r="J8" s="85">
        <v>4</v>
      </c>
      <c r="K8" s="79">
        <v>5</v>
      </c>
      <c r="L8" s="80">
        <v>6</v>
      </c>
      <c r="M8" s="81">
        <v>7</v>
      </c>
      <c r="N8" s="79">
        <v>2</v>
      </c>
      <c r="O8" s="80">
        <v>3</v>
      </c>
      <c r="P8" s="81">
        <v>4</v>
      </c>
      <c r="Q8" s="79">
        <v>5</v>
      </c>
      <c r="R8" s="80">
        <v>6</v>
      </c>
      <c r="S8" s="81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76">
        <v>0</v>
      </c>
      <c r="Q9" s="43">
        <v>0</v>
      </c>
      <c r="R9" s="48">
        <v>0</v>
      </c>
      <c r="S9" s="49">
        <v>0</v>
      </c>
    </row>
    <row r="10" spans="1:19">
      <c r="A10" s="50">
        <v>1</v>
      </c>
      <c r="B10" s="11">
        <v>34.700000000000003</v>
      </c>
      <c r="C10" s="4">
        <v>0</v>
      </c>
      <c r="D10" s="6">
        <v>0</v>
      </c>
      <c r="E10" s="11">
        <v>29.2</v>
      </c>
      <c r="F10" s="4">
        <v>0</v>
      </c>
      <c r="G10" s="12">
        <v>0</v>
      </c>
      <c r="H10" s="7"/>
      <c r="I10" s="4"/>
      <c r="J10" s="6"/>
      <c r="K10" s="11">
        <v>9.4</v>
      </c>
      <c r="L10" s="4">
        <v>0</v>
      </c>
      <c r="M10" s="12">
        <v>0</v>
      </c>
      <c r="N10" s="7"/>
      <c r="O10" s="4"/>
      <c r="P10" s="6"/>
      <c r="Q10" s="11"/>
      <c r="R10" s="4"/>
      <c r="S10" s="12"/>
    </row>
    <row r="11" spans="1:19">
      <c r="A11" s="50">
        <v>2</v>
      </c>
      <c r="B11" s="11">
        <v>37.299999999999997</v>
      </c>
      <c r="C11" s="4">
        <v>2.8000000000000001E-2</v>
      </c>
      <c r="D11" s="6">
        <v>0</v>
      </c>
      <c r="E11" s="11">
        <v>31.4</v>
      </c>
      <c r="F11" s="4">
        <v>8.0000000000000002E-3</v>
      </c>
      <c r="G11" s="12">
        <v>0</v>
      </c>
      <c r="H11" s="7"/>
      <c r="I11" s="4"/>
      <c r="J11" s="6"/>
      <c r="K11" s="11">
        <v>10.199999999999999</v>
      </c>
      <c r="L11" s="4">
        <v>1.2999999999999999E-2</v>
      </c>
      <c r="M11" s="12">
        <v>0</v>
      </c>
      <c r="N11" s="7"/>
      <c r="O11" s="4"/>
      <c r="P11" s="6"/>
      <c r="Q11" s="11"/>
      <c r="R11" s="4"/>
      <c r="S11" s="12"/>
    </row>
    <row r="12" spans="1:19">
      <c r="A12" s="50">
        <v>3</v>
      </c>
      <c r="B12" s="11">
        <v>38.200000000000003</v>
      </c>
      <c r="C12" s="4">
        <v>5.0999999999999997E-2</v>
      </c>
      <c r="D12" s="6">
        <v>0</v>
      </c>
      <c r="E12" s="11">
        <v>33.299999999999997</v>
      </c>
      <c r="F12" s="4">
        <v>6.4000000000000001E-2</v>
      </c>
      <c r="G12" s="12">
        <v>0</v>
      </c>
      <c r="H12" s="7"/>
      <c r="I12" s="4"/>
      <c r="J12" s="6"/>
      <c r="K12" s="11">
        <v>10.6</v>
      </c>
      <c r="L12" s="4">
        <v>0.05</v>
      </c>
      <c r="M12" s="12">
        <v>0</v>
      </c>
      <c r="N12" s="7"/>
      <c r="O12" s="4"/>
      <c r="P12" s="6"/>
      <c r="Q12" s="11"/>
      <c r="R12" s="4"/>
      <c r="S12" s="12"/>
    </row>
    <row r="13" spans="1:19">
      <c r="A13" s="50">
        <v>4</v>
      </c>
      <c r="B13" s="11">
        <v>39.1</v>
      </c>
      <c r="C13" s="4">
        <v>7.2999999999999995E-2</v>
      </c>
      <c r="D13" s="6">
        <v>0</v>
      </c>
      <c r="E13" s="11">
        <v>33.9</v>
      </c>
      <c r="F13" s="4">
        <v>8.1000000000000003E-2</v>
      </c>
      <c r="G13" s="12">
        <v>0</v>
      </c>
      <c r="H13" s="7"/>
      <c r="I13" s="4"/>
      <c r="J13" s="6"/>
      <c r="K13" s="11">
        <v>11.6</v>
      </c>
      <c r="L13" s="4">
        <v>0.13200000000000001</v>
      </c>
      <c r="M13" s="12">
        <v>1.2999999999999999E-2</v>
      </c>
      <c r="N13" s="7"/>
      <c r="O13" s="4"/>
      <c r="P13" s="6"/>
      <c r="Q13" s="11"/>
      <c r="R13" s="4"/>
      <c r="S13" s="12"/>
    </row>
    <row r="14" spans="1:19">
      <c r="A14" s="50">
        <v>5</v>
      </c>
      <c r="B14" s="11">
        <v>41.2</v>
      </c>
      <c r="C14" s="4">
        <v>0.12</v>
      </c>
      <c r="D14" s="6">
        <v>1.2E-2</v>
      </c>
      <c r="E14" s="11">
        <v>34.700000000000003</v>
      </c>
      <c r="F14" s="4">
        <v>0.10199999999999999</v>
      </c>
      <c r="G14" s="12">
        <v>0.01</v>
      </c>
      <c r="H14" s="7"/>
      <c r="I14" s="4"/>
      <c r="J14" s="6"/>
      <c r="K14" s="11">
        <v>12.1</v>
      </c>
      <c r="L14" s="4">
        <v>0.16800000000000001</v>
      </c>
      <c r="M14" s="12">
        <v>1.7000000000000001E-2</v>
      </c>
      <c r="N14" s="7"/>
      <c r="O14" s="4"/>
      <c r="P14" s="6"/>
      <c r="Q14" s="11"/>
      <c r="R14" s="4"/>
      <c r="S14" s="12"/>
    </row>
    <row r="15" spans="1:19">
      <c r="A15" s="50">
        <v>6</v>
      </c>
      <c r="B15" s="11">
        <v>42.4</v>
      </c>
      <c r="C15" s="4">
        <v>0.14499999999999999</v>
      </c>
      <c r="D15" s="6">
        <v>1.4999999999999999E-2</v>
      </c>
      <c r="E15" s="11">
        <v>36.1</v>
      </c>
      <c r="F15" s="4">
        <v>0.13700000000000001</v>
      </c>
      <c r="G15" s="12">
        <v>1.4E-2</v>
      </c>
      <c r="H15" s="7"/>
      <c r="I15" s="4"/>
      <c r="J15" s="6"/>
      <c r="K15" s="11">
        <v>12.5</v>
      </c>
      <c r="L15" s="4">
        <v>0.19500000000000001</v>
      </c>
      <c r="M15" s="12">
        <v>1.9E-2</v>
      </c>
      <c r="N15" s="7"/>
      <c r="O15" s="4"/>
      <c r="P15" s="6"/>
      <c r="Q15" s="11"/>
      <c r="R15" s="4"/>
      <c r="S15" s="12"/>
    </row>
    <row r="16" spans="1:19">
      <c r="A16" s="50">
        <v>7</v>
      </c>
      <c r="B16" s="11">
        <v>44</v>
      </c>
      <c r="C16" s="4">
        <v>0.17599999999999999</v>
      </c>
      <c r="D16" s="6">
        <v>1.7999999999999999E-2</v>
      </c>
      <c r="E16" s="11">
        <v>36.5</v>
      </c>
      <c r="F16" s="4">
        <v>0.14599999999999999</v>
      </c>
      <c r="G16" s="12">
        <v>1.4999999999999999E-2</v>
      </c>
      <c r="H16" s="7"/>
      <c r="I16" s="4"/>
      <c r="J16" s="6"/>
      <c r="K16" s="11">
        <v>13</v>
      </c>
      <c r="L16" s="4">
        <v>0.22600000000000001</v>
      </c>
      <c r="M16" s="12">
        <v>2.3E-2</v>
      </c>
      <c r="N16" s="7"/>
      <c r="O16" s="4"/>
      <c r="P16" s="6"/>
      <c r="Q16" s="11"/>
      <c r="R16" s="4"/>
      <c r="S16" s="12"/>
    </row>
    <row r="17" spans="1:19">
      <c r="A17" s="50">
        <v>8</v>
      </c>
      <c r="B17" s="11">
        <v>47.2</v>
      </c>
      <c r="C17" s="4">
        <v>0.23200000000000001</v>
      </c>
      <c r="D17" s="6">
        <v>2.3E-2</v>
      </c>
      <c r="E17" s="11">
        <v>37.799999999999997</v>
      </c>
      <c r="F17" s="4">
        <v>0.17599999999999999</v>
      </c>
      <c r="G17" s="12">
        <v>1.7999999999999999E-2</v>
      </c>
      <c r="H17" s="7"/>
      <c r="I17" s="4"/>
      <c r="J17" s="6"/>
      <c r="K17" s="11">
        <v>13.7</v>
      </c>
      <c r="L17" s="4">
        <v>0.26500000000000001</v>
      </c>
      <c r="M17" s="12">
        <v>2.7E-2</v>
      </c>
      <c r="N17" s="7"/>
      <c r="O17" s="4"/>
      <c r="P17" s="6"/>
      <c r="Q17" s="11"/>
      <c r="R17" s="4"/>
      <c r="S17" s="12"/>
    </row>
    <row r="18" spans="1:19">
      <c r="A18" s="50">
        <v>9</v>
      </c>
      <c r="B18" s="11">
        <v>51.3</v>
      </c>
      <c r="C18" s="4">
        <v>0.29399999999999998</v>
      </c>
      <c r="D18" s="6">
        <v>2.9000000000000001E-2</v>
      </c>
      <c r="E18" s="11">
        <v>38.200000000000003</v>
      </c>
      <c r="F18" s="4">
        <v>0.184</v>
      </c>
      <c r="G18" s="12">
        <v>1.7999999999999999E-2</v>
      </c>
      <c r="H18" s="7"/>
      <c r="I18" s="4"/>
      <c r="J18" s="6"/>
      <c r="K18" s="11">
        <v>14.6</v>
      </c>
      <c r="L18" s="4">
        <v>0.311</v>
      </c>
      <c r="M18" s="12">
        <v>3.1E-2</v>
      </c>
      <c r="N18" s="7"/>
      <c r="O18" s="4"/>
      <c r="P18" s="6"/>
      <c r="Q18" s="11"/>
      <c r="R18" s="4"/>
      <c r="S18" s="12"/>
    </row>
    <row r="19" spans="1:19">
      <c r="A19" s="50">
        <v>10</v>
      </c>
      <c r="B19" s="11">
        <v>53.7</v>
      </c>
      <c r="C19" s="4">
        <v>0.32500000000000001</v>
      </c>
      <c r="D19" s="6">
        <v>3.3000000000000002E-2</v>
      </c>
      <c r="E19" s="11">
        <v>39.299999999999997</v>
      </c>
      <c r="F19" s="4">
        <v>0.20699999999999999</v>
      </c>
      <c r="G19" s="12">
        <v>2.1000000000000001E-2</v>
      </c>
      <c r="H19" s="7"/>
      <c r="I19" s="4"/>
      <c r="J19" s="6"/>
      <c r="K19" s="11">
        <v>15.1</v>
      </c>
      <c r="L19" s="4">
        <v>0.33300000000000002</v>
      </c>
      <c r="M19" s="12">
        <v>3.3000000000000002E-2</v>
      </c>
      <c r="N19" s="7"/>
      <c r="O19" s="4"/>
      <c r="P19" s="6"/>
      <c r="Q19" s="11"/>
      <c r="R19" s="4"/>
      <c r="S19" s="12"/>
    </row>
    <row r="20" spans="1:19">
      <c r="A20" s="50">
        <v>11</v>
      </c>
      <c r="B20" s="11">
        <v>55.4</v>
      </c>
      <c r="C20" s="4">
        <v>0.34599999999999997</v>
      </c>
      <c r="D20" s="6">
        <v>3.5000000000000003E-2</v>
      </c>
      <c r="E20" s="11">
        <v>39.9</v>
      </c>
      <c r="F20" s="4">
        <v>0.219</v>
      </c>
      <c r="G20" s="12">
        <v>2.1999999999999999E-2</v>
      </c>
      <c r="H20" s="7"/>
      <c r="I20" s="4"/>
      <c r="J20" s="6"/>
      <c r="K20" s="11">
        <v>15.6</v>
      </c>
      <c r="L20" s="4">
        <v>0.35499999999999998</v>
      </c>
      <c r="M20" s="12">
        <v>3.5000000000000003E-2</v>
      </c>
      <c r="N20" s="7"/>
      <c r="O20" s="4"/>
      <c r="P20" s="6"/>
      <c r="Q20" s="11"/>
      <c r="R20" s="4"/>
      <c r="S20" s="12"/>
    </row>
    <row r="21" spans="1:19">
      <c r="A21" s="50">
        <v>12</v>
      </c>
      <c r="B21" s="11">
        <v>56.9</v>
      </c>
      <c r="C21" s="4">
        <v>0.36299999999999999</v>
      </c>
      <c r="D21" s="6">
        <v>3.5999999999999997E-2</v>
      </c>
      <c r="E21" s="11">
        <v>40.299999999999997</v>
      </c>
      <c r="F21" s="4">
        <v>0.22700000000000001</v>
      </c>
      <c r="G21" s="12">
        <v>2.3E-2</v>
      </c>
      <c r="H21" s="7"/>
      <c r="I21" s="4"/>
      <c r="J21" s="6"/>
      <c r="K21" s="11">
        <v>15.7</v>
      </c>
      <c r="L21" s="4">
        <v>0.35899999999999999</v>
      </c>
      <c r="M21" s="12">
        <v>3.5999999999999997E-2</v>
      </c>
      <c r="N21" s="7"/>
      <c r="O21" s="4"/>
      <c r="P21" s="6"/>
      <c r="Q21" s="11"/>
      <c r="R21" s="4"/>
      <c r="S21" s="12"/>
    </row>
    <row r="22" spans="1:19">
      <c r="A22" s="50">
        <v>13</v>
      </c>
      <c r="B22" s="11">
        <v>59.4</v>
      </c>
      <c r="C22" s="4">
        <v>0.39</v>
      </c>
      <c r="D22" s="6">
        <v>3.9E-2</v>
      </c>
      <c r="E22" s="11">
        <v>40.9</v>
      </c>
      <c r="F22" s="4">
        <v>0.23799999999999999</v>
      </c>
      <c r="G22" s="12">
        <v>2.4E-2</v>
      </c>
      <c r="H22" s="7"/>
      <c r="I22" s="4"/>
      <c r="J22" s="6"/>
      <c r="K22" s="11">
        <v>15.8</v>
      </c>
      <c r="L22" s="4">
        <v>0.36299999999999999</v>
      </c>
      <c r="M22" s="12">
        <v>3.5999999999999997E-2</v>
      </c>
      <c r="N22" s="7"/>
      <c r="O22" s="4"/>
      <c r="P22" s="6"/>
      <c r="Q22" s="11"/>
      <c r="R22" s="4"/>
      <c r="S22" s="12"/>
    </row>
    <row r="23" spans="1:19">
      <c r="A23" s="50">
        <v>14</v>
      </c>
      <c r="B23" s="11">
        <v>61.3</v>
      </c>
      <c r="C23" s="4">
        <v>0.40899999999999997</v>
      </c>
      <c r="D23" s="6">
        <v>4.4999999999999998E-2</v>
      </c>
      <c r="E23" s="11">
        <v>41.4</v>
      </c>
      <c r="F23" s="4">
        <v>0.247</v>
      </c>
      <c r="G23" s="12">
        <v>2.5000000000000001E-2</v>
      </c>
      <c r="H23" s="7"/>
      <c r="I23" s="4"/>
      <c r="J23" s="6"/>
      <c r="K23" s="11">
        <v>16.8</v>
      </c>
      <c r="L23" s="4">
        <v>0.40100000000000002</v>
      </c>
      <c r="M23" s="12">
        <v>0.04</v>
      </c>
      <c r="N23" s="7"/>
      <c r="O23" s="4"/>
      <c r="P23" s="6"/>
      <c r="Q23" s="11"/>
      <c r="R23" s="4"/>
      <c r="S23" s="12"/>
    </row>
    <row r="24" spans="1:19">
      <c r="A24" s="50">
        <v>15</v>
      </c>
      <c r="B24" s="11">
        <v>63</v>
      </c>
      <c r="C24" s="4">
        <v>0.42499999999999999</v>
      </c>
      <c r="D24" s="6">
        <v>5.5E-2</v>
      </c>
      <c r="E24" s="11">
        <v>42</v>
      </c>
      <c r="F24" s="4">
        <v>0.25800000000000001</v>
      </c>
      <c r="G24" s="12">
        <v>2.5999999999999999E-2</v>
      </c>
      <c r="H24" s="7"/>
      <c r="I24" s="4"/>
      <c r="J24" s="6"/>
      <c r="K24" s="11">
        <v>17.600000000000001</v>
      </c>
      <c r="L24" s="4">
        <v>0.42799999999999999</v>
      </c>
      <c r="M24" s="12">
        <v>5.7000000000000002E-2</v>
      </c>
      <c r="N24" s="7"/>
      <c r="O24" s="4"/>
      <c r="P24" s="6"/>
      <c r="Q24" s="11"/>
      <c r="R24" s="4"/>
      <c r="S24" s="12"/>
    </row>
    <row r="25" spans="1:19">
      <c r="A25" s="50">
        <v>16</v>
      </c>
      <c r="B25" s="11">
        <v>64.7</v>
      </c>
      <c r="C25" s="4">
        <v>0.44</v>
      </c>
      <c r="D25" s="6">
        <v>6.4000000000000001E-2</v>
      </c>
      <c r="E25" s="11">
        <v>43.2</v>
      </c>
      <c r="F25" s="4">
        <v>0.27900000000000003</v>
      </c>
      <c r="G25" s="12">
        <v>2.8000000000000001E-2</v>
      </c>
      <c r="H25" s="7"/>
      <c r="I25" s="4"/>
      <c r="J25" s="6"/>
      <c r="K25" s="11">
        <v>18</v>
      </c>
      <c r="L25" s="4">
        <v>0.441</v>
      </c>
      <c r="M25" s="12">
        <v>6.4000000000000001E-2</v>
      </c>
      <c r="N25" s="7"/>
      <c r="O25" s="4"/>
      <c r="P25" s="6"/>
      <c r="Q25" s="11"/>
      <c r="R25" s="4"/>
      <c r="S25" s="12"/>
    </row>
    <row r="26" spans="1:19">
      <c r="A26" s="50">
        <v>17</v>
      </c>
      <c r="B26" s="11">
        <v>65.8</v>
      </c>
      <c r="C26" s="4">
        <v>0.44900000000000001</v>
      </c>
      <c r="D26" s="6">
        <v>7.0000000000000007E-2</v>
      </c>
      <c r="E26" s="11">
        <v>44.4</v>
      </c>
      <c r="F26" s="4">
        <v>0.29799999999999999</v>
      </c>
      <c r="G26" s="12">
        <v>0.03</v>
      </c>
      <c r="H26" s="7"/>
      <c r="I26" s="4"/>
      <c r="J26" s="6"/>
      <c r="K26" s="11">
        <v>26.5</v>
      </c>
      <c r="L26" s="4">
        <v>0.62</v>
      </c>
      <c r="M26" s="12">
        <v>0.17199999999999999</v>
      </c>
      <c r="N26" s="7"/>
      <c r="O26" s="4"/>
      <c r="P26" s="6"/>
      <c r="Q26" s="11"/>
      <c r="R26" s="4"/>
      <c r="S26" s="12"/>
    </row>
    <row r="27" spans="1:19">
      <c r="A27" s="50">
        <v>18</v>
      </c>
      <c r="B27" s="11">
        <v>69.099999999999994</v>
      </c>
      <c r="C27" s="4">
        <v>0.47599999999999998</v>
      </c>
      <c r="D27" s="6">
        <v>8.5000000000000006E-2</v>
      </c>
      <c r="E27" s="11">
        <v>46.5</v>
      </c>
      <c r="F27" s="4">
        <v>0.33</v>
      </c>
      <c r="G27" s="12">
        <v>3.3000000000000002E-2</v>
      </c>
      <c r="H27" s="7"/>
      <c r="I27" s="4"/>
      <c r="J27" s="6"/>
      <c r="K27" s="11">
        <v>29.7</v>
      </c>
      <c r="L27" s="4">
        <v>0.66100000000000003</v>
      </c>
      <c r="M27" s="12">
        <v>0.19700000000000001</v>
      </c>
      <c r="N27" s="7"/>
      <c r="O27" s="4"/>
      <c r="P27" s="6"/>
      <c r="Q27" s="11"/>
      <c r="R27" s="4"/>
      <c r="S27" s="12"/>
    </row>
    <row r="28" spans="1:19">
      <c r="A28" s="50">
        <v>19</v>
      </c>
      <c r="B28" s="11">
        <v>72.8</v>
      </c>
      <c r="C28" s="4">
        <v>0.502</v>
      </c>
      <c r="D28" s="6">
        <v>0.10100000000000001</v>
      </c>
      <c r="E28" s="11">
        <v>48</v>
      </c>
      <c r="F28" s="4">
        <v>0.35099999999999998</v>
      </c>
      <c r="G28" s="12">
        <v>3.5000000000000003E-2</v>
      </c>
      <c r="H28" s="7"/>
      <c r="I28" s="4"/>
      <c r="J28" s="6"/>
      <c r="K28" s="11">
        <v>32.4</v>
      </c>
      <c r="L28" s="4">
        <v>0.68899999999999995</v>
      </c>
      <c r="M28" s="12">
        <v>0.214</v>
      </c>
      <c r="N28" s="7"/>
      <c r="O28" s="4"/>
      <c r="P28" s="6"/>
      <c r="Q28" s="11"/>
      <c r="R28" s="4"/>
      <c r="S28" s="12"/>
    </row>
    <row r="29" spans="1:19">
      <c r="A29" s="50">
        <v>20</v>
      </c>
      <c r="B29" s="11">
        <v>79.400000000000006</v>
      </c>
      <c r="C29" s="4">
        <v>0.54400000000000004</v>
      </c>
      <c r="D29" s="6">
        <v>0.126</v>
      </c>
      <c r="E29" s="11">
        <v>48.8</v>
      </c>
      <c r="F29" s="4">
        <v>0.36099999999999999</v>
      </c>
      <c r="G29" s="12">
        <v>3.5999999999999997E-2</v>
      </c>
      <c r="H29" s="7"/>
      <c r="I29" s="4"/>
      <c r="J29" s="6"/>
      <c r="K29" s="11">
        <v>33.6</v>
      </c>
      <c r="L29" s="4">
        <v>0.7</v>
      </c>
      <c r="M29" s="12">
        <v>0.22</v>
      </c>
      <c r="N29" s="7"/>
      <c r="O29" s="4"/>
      <c r="P29" s="6"/>
      <c r="Q29" s="11"/>
      <c r="R29" s="4"/>
      <c r="S29" s="12"/>
    </row>
    <row r="30" spans="1:19">
      <c r="A30" s="50">
        <v>21</v>
      </c>
      <c r="B30" s="11">
        <v>81.8</v>
      </c>
      <c r="C30" s="4">
        <v>0.55700000000000005</v>
      </c>
      <c r="D30" s="6">
        <v>0.13400000000000001</v>
      </c>
      <c r="E30" s="11">
        <v>49.8</v>
      </c>
      <c r="F30" s="4">
        <v>0.374</v>
      </c>
      <c r="G30" s="12">
        <v>3.6999999999999998E-2</v>
      </c>
      <c r="H30" s="7"/>
      <c r="I30" s="4"/>
      <c r="J30" s="6"/>
      <c r="K30" s="11">
        <v>37.6</v>
      </c>
      <c r="L30" s="4">
        <v>0.73199999999999998</v>
      </c>
      <c r="M30" s="12">
        <v>0.23899999999999999</v>
      </c>
      <c r="N30" s="7"/>
      <c r="O30" s="4"/>
      <c r="P30" s="6"/>
      <c r="Q30" s="11"/>
      <c r="R30" s="4"/>
      <c r="S30" s="12"/>
    </row>
    <row r="31" spans="1:19">
      <c r="A31" s="50">
        <v>22</v>
      </c>
      <c r="B31" s="11">
        <v>83.9</v>
      </c>
      <c r="C31" s="4">
        <v>0.56799999999999995</v>
      </c>
      <c r="D31" s="6">
        <v>0.14099999999999999</v>
      </c>
      <c r="E31" s="11">
        <v>50.6</v>
      </c>
      <c r="F31" s="4">
        <v>0.38400000000000001</v>
      </c>
      <c r="G31" s="12">
        <v>3.7999999999999999E-2</v>
      </c>
      <c r="H31" s="7"/>
      <c r="I31" s="4"/>
      <c r="J31" s="6"/>
      <c r="K31" s="11">
        <v>40.6</v>
      </c>
      <c r="L31" s="4">
        <v>0.752</v>
      </c>
      <c r="M31" s="12">
        <v>0.251</v>
      </c>
      <c r="N31" s="7"/>
      <c r="O31" s="4"/>
      <c r="P31" s="6"/>
      <c r="Q31" s="11"/>
      <c r="R31" s="4"/>
      <c r="S31" s="12"/>
    </row>
    <row r="32" spans="1:19">
      <c r="A32" s="50">
        <v>23</v>
      </c>
      <c r="B32" s="11">
        <v>89.6</v>
      </c>
      <c r="C32" s="4">
        <v>0.59599999999999997</v>
      </c>
      <c r="D32" s="6">
        <v>0.157</v>
      </c>
      <c r="E32" s="11">
        <v>51.7</v>
      </c>
      <c r="F32" s="4">
        <v>0.39700000000000002</v>
      </c>
      <c r="G32" s="12">
        <v>0.04</v>
      </c>
      <c r="H32" s="7"/>
      <c r="I32" s="4"/>
      <c r="J32" s="6"/>
      <c r="K32" s="11">
        <v>46.9</v>
      </c>
      <c r="L32" s="4">
        <v>0.78500000000000003</v>
      </c>
      <c r="M32" s="12">
        <v>0.27100000000000002</v>
      </c>
      <c r="N32" s="7"/>
      <c r="O32" s="4"/>
      <c r="P32" s="6"/>
      <c r="Q32" s="11"/>
      <c r="R32" s="4"/>
      <c r="S32" s="12"/>
    </row>
    <row r="33" spans="1:19">
      <c r="A33" s="50">
        <v>24</v>
      </c>
      <c r="B33" s="11">
        <v>96.6</v>
      </c>
      <c r="C33" s="4">
        <v>0.625</v>
      </c>
      <c r="D33" s="6">
        <v>0.17499999999999999</v>
      </c>
      <c r="E33" s="11">
        <v>52.6</v>
      </c>
      <c r="F33" s="4">
        <v>0.40799999999999997</v>
      </c>
      <c r="G33" s="12">
        <v>4.4999999999999998E-2</v>
      </c>
      <c r="H33" s="7"/>
      <c r="I33" s="4"/>
      <c r="J33" s="6"/>
      <c r="K33" s="11">
        <v>51.1</v>
      </c>
      <c r="L33" s="4">
        <v>0.80300000000000005</v>
      </c>
      <c r="M33" s="12">
        <v>0.28199999999999997</v>
      </c>
      <c r="N33" s="7"/>
      <c r="O33" s="4"/>
      <c r="P33" s="6"/>
      <c r="Q33" s="11"/>
      <c r="R33" s="4"/>
      <c r="S33" s="12"/>
    </row>
    <row r="34" spans="1:19">
      <c r="A34" s="50">
        <v>25</v>
      </c>
      <c r="B34" s="11">
        <v>99.2</v>
      </c>
      <c r="C34" s="4">
        <v>0.63500000000000001</v>
      </c>
      <c r="D34" s="6">
        <v>0.18099999999999999</v>
      </c>
      <c r="E34" s="11">
        <v>54.4</v>
      </c>
      <c r="F34" s="4">
        <v>0.42699999999999999</v>
      </c>
      <c r="G34" s="12">
        <v>5.6000000000000001E-2</v>
      </c>
      <c r="H34" s="7"/>
      <c r="I34" s="4"/>
      <c r="J34" s="6"/>
      <c r="K34" s="11">
        <v>56.3</v>
      </c>
      <c r="L34" s="4">
        <v>0.82099999999999995</v>
      </c>
      <c r="M34" s="12">
        <v>0.29299999999999998</v>
      </c>
      <c r="N34" s="7"/>
      <c r="O34" s="4"/>
      <c r="P34" s="6"/>
      <c r="Q34" s="11"/>
      <c r="R34" s="4"/>
      <c r="S34" s="12"/>
    </row>
    <row r="35" spans="1:19">
      <c r="A35" s="50">
        <v>26</v>
      </c>
      <c r="B35" s="11">
        <v>106.7</v>
      </c>
      <c r="C35" s="4">
        <v>0.66</v>
      </c>
      <c r="D35" s="6">
        <v>0.19600000000000001</v>
      </c>
      <c r="E35" s="11">
        <v>56</v>
      </c>
      <c r="F35" s="4">
        <v>0.44400000000000001</v>
      </c>
      <c r="G35" s="12">
        <v>6.6000000000000003E-2</v>
      </c>
      <c r="H35" s="7"/>
      <c r="I35" s="4"/>
      <c r="J35" s="6"/>
      <c r="K35" s="11">
        <v>59.3</v>
      </c>
      <c r="L35" s="4">
        <v>0.83</v>
      </c>
      <c r="M35" s="12">
        <v>0.29799999999999999</v>
      </c>
      <c r="N35" s="7"/>
      <c r="O35" s="4"/>
      <c r="P35" s="6"/>
      <c r="Q35" s="11"/>
      <c r="R35" s="4"/>
      <c r="S35" s="12"/>
    </row>
    <row r="36" spans="1:19">
      <c r="A36" s="50">
        <v>27</v>
      </c>
      <c r="B36" s="11">
        <v>121</v>
      </c>
      <c r="C36" s="4">
        <v>0.7</v>
      </c>
      <c r="D36" s="6">
        <v>0.22</v>
      </c>
      <c r="E36" s="11">
        <v>57.7</v>
      </c>
      <c r="F36" s="4">
        <v>0.46</v>
      </c>
      <c r="G36" s="12">
        <v>7.5999999999999998E-2</v>
      </c>
      <c r="H36" s="7"/>
      <c r="I36" s="4"/>
      <c r="J36" s="6"/>
      <c r="K36" s="11">
        <v>62.8</v>
      </c>
      <c r="L36" s="4">
        <v>0.84</v>
      </c>
      <c r="M36" s="12">
        <v>0.30399999999999999</v>
      </c>
      <c r="N36" s="7"/>
      <c r="O36" s="4"/>
      <c r="P36" s="6"/>
      <c r="Q36" s="11"/>
      <c r="R36" s="4"/>
      <c r="S36" s="12"/>
    </row>
    <row r="37" spans="1:19">
      <c r="A37" s="50">
        <v>28</v>
      </c>
      <c r="B37" s="11">
        <v>135.5</v>
      </c>
      <c r="C37" s="4">
        <v>0.73299999999999998</v>
      </c>
      <c r="D37" s="6">
        <v>0.24</v>
      </c>
      <c r="E37" s="11">
        <v>58.7</v>
      </c>
      <c r="F37" s="4">
        <v>0.46899999999999997</v>
      </c>
      <c r="G37" s="12">
        <v>8.2000000000000003E-2</v>
      </c>
      <c r="H37" s="7"/>
      <c r="I37" s="4"/>
      <c r="J37" s="6"/>
      <c r="K37" s="11">
        <v>70.099999999999994</v>
      </c>
      <c r="L37" s="4">
        <v>0.85599999999999998</v>
      </c>
      <c r="M37" s="12">
        <v>0.314</v>
      </c>
      <c r="N37" s="7"/>
      <c r="O37" s="4"/>
      <c r="P37" s="6"/>
      <c r="Q37" s="11"/>
      <c r="R37" s="4"/>
      <c r="S37" s="12"/>
    </row>
    <row r="38" spans="1:19">
      <c r="A38" s="50">
        <v>29</v>
      </c>
      <c r="B38" s="11">
        <v>146.6</v>
      </c>
      <c r="C38" s="4">
        <v>0.753</v>
      </c>
      <c r="D38" s="6">
        <v>0.252</v>
      </c>
      <c r="E38" s="11">
        <v>59</v>
      </c>
      <c r="F38" s="4">
        <v>0.47199999999999998</v>
      </c>
      <c r="G38" s="12">
        <v>8.3000000000000004E-2</v>
      </c>
      <c r="H38" s="7"/>
      <c r="I38" s="4"/>
      <c r="J38" s="6"/>
      <c r="K38" s="11">
        <v>90.1</v>
      </c>
      <c r="L38" s="4">
        <v>0.88800000000000001</v>
      </c>
      <c r="M38" s="12">
        <v>0.33300000000000002</v>
      </c>
      <c r="N38" s="7"/>
      <c r="O38" s="4"/>
      <c r="P38" s="6"/>
      <c r="Q38" s="11"/>
      <c r="R38" s="4"/>
      <c r="S38" s="12"/>
    </row>
    <row r="39" spans="1:19">
      <c r="A39" s="50">
        <v>30</v>
      </c>
      <c r="B39" s="11">
        <v>161.6</v>
      </c>
      <c r="C39" s="4">
        <v>0.77600000000000002</v>
      </c>
      <c r="D39" s="6">
        <v>0.26500000000000001</v>
      </c>
      <c r="E39" s="11">
        <v>60.3</v>
      </c>
      <c r="F39" s="4">
        <v>0.48299999999999998</v>
      </c>
      <c r="G39" s="12">
        <v>0.09</v>
      </c>
      <c r="H39" s="7"/>
      <c r="I39" s="4"/>
      <c r="J39" s="6"/>
      <c r="K39" s="11">
        <v>151.6</v>
      </c>
      <c r="L39" s="4">
        <v>0.93400000000000005</v>
      </c>
      <c r="M39" s="12">
        <v>0.36</v>
      </c>
      <c r="N39" s="7"/>
      <c r="O39" s="4"/>
      <c r="P39" s="6"/>
      <c r="Q39" s="11"/>
      <c r="R39" s="4"/>
      <c r="S39" s="12"/>
    </row>
    <row r="40" spans="1:19" ht="15.75" thickBot="1">
      <c r="A40" s="50">
        <v>31</v>
      </c>
      <c r="B40" s="11">
        <v>194</v>
      </c>
      <c r="C40" s="4">
        <v>0.81299999999999994</v>
      </c>
      <c r="D40" s="6">
        <v>0.28799999999999998</v>
      </c>
      <c r="E40" s="11">
        <v>61.5</v>
      </c>
      <c r="F40" s="4">
        <v>0.49299999999999999</v>
      </c>
      <c r="G40" s="12">
        <v>9.6000000000000002E-2</v>
      </c>
      <c r="H40" s="7"/>
      <c r="I40" s="4"/>
      <c r="J40" s="6"/>
      <c r="K40" s="53">
        <v>9999999</v>
      </c>
      <c r="L40" s="32">
        <v>0.93400000000000005</v>
      </c>
      <c r="M40" s="33">
        <v>0.36</v>
      </c>
      <c r="N40" s="7"/>
      <c r="O40" s="4"/>
      <c r="P40" s="6"/>
      <c r="Q40" s="11"/>
      <c r="R40" s="4"/>
      <c r="S40" s="12"/>
    </row>
    <row r="41" spans="1:19">
      <c r="A41" s="50">
        <v>32</v>
      </c>
      <c r="B41" s="11">
        <v>237.3</v>
      </c>
      <c r="C41" s="4">
        <v>0.84699999999999998</v>
      </c>
      <c r="D41" s="6">
        <v>0.308</v>
      </c>
      <c r="E41" s="11">
        <v>63.1</v>
      </c>
      <c r="F41" s="4">
        <v>0.50600000000000001</v>
      </c>
      <c r="G41" s="12">
        <v>0.104</v>
      </c>
      <c r="H41" s="7"/>
      <c r="I41" s="4"/>
      <c r="J41" s="6"/>
      <c r="K41" s="43"/>
      <c r="L41" s="48"/>
      <c r="M41" s="49"/>
      <c r="N41" s="7"/>
      <c r="O41" s="4"/>
      <c r="P41" s="6"/>
      <c r="Q41" s="11"/>
      <c r="R41" s="4"/>
      <c r="S41" s="12"/>
    </row>
    <row r="42" spans="1:19">
      <c r="A42" s="50">
        <v>33</v>
      </c>
      <c r="B42" s="11">
        <v>256.10000000000002</v>
      </c>
      <c r="C42" s="4">
        <v>0.85799999999999998</v>
      </c>
      <c r="D42" s="6">
        <v>0.315</v>
      </c>
      <c r="E42" s="11">
        <v>65.2</v>
      </c>
      <c r="F42" s="4">
        <v>0.52200000000000002</v>
      </c>
      <c r="G42" s="12">
        <v>0.113</v>
      </c>
      <c r="H42" s="7"/>
      <c r="I42" s="4"/>
      <c r="J42" s="6"/>
      <c r="K42" s="11"/>
      <c r="L42" s="4"/>
      <c r="M42" s="12"/>
      <c r="N42" s="7"/>
      <c r="O42" s="4"/>
      <c r="P42" s="6"/>
      <c r="Q42" s="11"/>
      <c r="R42" s="4"/>
      <c r="S42" s="12"/>
    </row>
    <row r="43" spans="1:19">
      <c r="A43" s="50">
        <v>34</v>
      </c>
      <c r="B43" s="11">
        <v>274.7</v>
      </c>
      <c r="C43" s="4">
        <v>0.86799999999999999</v>
      </c>
      <c r="D43" s="6">
        <v>0.32100000000000001</v>
      </c>
      <c r="E43" s="11">
        <v>66.8</v>
      </c>
      <c r="F43" s="4">
        <v>0.53400000000000003</v>
      </c>
      <c r="G43" s="12">
        <v>0.12</v>
      </c>
      <c r="H43" s="7"/>
      <c r="I43" s="4"/>
      <c r="J43" s="6"/>
      <c r="K43" s="11"/>
      <c r="L43" s="4"/>
      <c r="M43" s="12"/>
      <c r="N43" s="7"/>
      <c r="O43" s="4"/>
      <c r="P43" s="6"/>
      <c r="Q43" s="11"/>
      <c r="R43" s="4"/>
      <c r="S43" s="12"/>
    </row>
    <row r="44" spans="1:19">
      <c r="A44" s="50">
        <v>35</v>
      </c>
      <c r="B44" s="11">
        <v>314.8</v>
      </c>
      <c r="C44" s="4">
        <v>0.88500000000000001</v>
      </c>
      <c r="D44" s="6">
        <v>0.33100000000000002</v>
      </c>
      <c r="E44" s="11">
        <v>67.599999999999994</v>
      </c>
      <c r="F44" s="4">
        <v>0.53900000000000003</v>
      </c>
      <c r="G44" s="12">
        <v>0.123</v>
      </c>
      <c r="H44" s="7"/>
      <c r="I44" s="4"/>
      <c r="J44" s="6"/>
      <c r="K44" s="11"/>
      <c r="L44" s="4"/>
      <c r="M44" s="12"/>
      <c r="N44" s="7"/>
      <c r="O44" s="4"/>
      <c r="P44" s="6"/>
      <c r="Q44" s="11"/>
      <c r="R44" s="4"/>
      <c r="S44" s="12"/>
    </row>
    <row r="45" spans="1:19" ht="15.75" thickBot="1">
      <c r="A45" s="50">
        <v>36</v>
      </c>
      <c r="B45" s="53">
        <v>9999999</v>
      </c>
      <c r="C45" s="4">
        <v>0.88500000000000001</v>
      </c>
      <c r="D45" s="6">
        <v>0.33100000000000002</v>
      </c>
      <c r="E45" s="11">
        <v>69.599999999999994</v>
      </c>
      <c r="F45" s="4">
        <v>0.55200000000000005</v>
      </c>
      <c r="G45" s="12">
        <v>0.13100000000000001</v>
      </c>
      <c r="H45" s="7"/>
      <c r="I45" s="4"/>
      <c r="J45" s="6"/>
      <c r="K45" s="11"/>
      <c r="L45" s="4"/>
      <c r="M45" s="12"/>
      <c r="N45" s="7"/>
      <c r="O45" s="4"/>
      <c r="P45" s="6"/>
      <c r="Q45" s="11"/>
      <c r="R45" s="4"/>
      <c r="S45" s="12"/>
    </row>
    <row r="46" spans="1:19">
      <c r="A46" s="50">
        <v>37</v>
      </c>
      <c r="B46" s="43"/>
      <c r="C46" s="48"/>
      <c r="D46" s="49"/>
      <c r="E46" s="11">
        <v>71.3</v>
      </c>
      <c r="F46" s="4">
        <v>0.56299999999999994</v>
      </c>
      <c r="G46" s="12">
        <v>0.13800000000000001</v>
      </c>
      <c r="H46" s="7"/>
      <c r="I46" s="4"/>
      <c r="J46" s="6"/>
      <c r="K46" s="11"/>
      <c r="L46" s="4"/>
      <c r="M46" s="12"/>
      <c r="N46" s="7"/>
      <c r="O46" s="4"/>
      <c r="P46" s="6"/>
      <c r="Q46" s="11"/>
      <c r="R46" s="4"/>
      <c r="S46" s="12"/>
    </row>
    <row r="47" spans="1:19">
      <c r="A47" s="50">
        <v>38</v>
      </c>
      <c r="B47" s="11"/>
      <c r="C47" s="4"/>
      <c r="D47" s="12"/>
      <c r="E47" s="11">
        <v>72.3</v>
      </c>
      <c r="F47" s="4">
        <v>0.56899999999999995</v>
      </c>
      <c r="G47" s="12">
        <v>0.14099999999999999</v>
      </c>
      <c r="H47" s="7"/>
      <c r="I47" s="4"/>
      <c r="J47" s="6"/>
      <c r="K47" s="11"/>
      <c r="L47" s="4"/>
      <c r="M47" s="12"/>
      <c r="N47" s="7"/>
      <c r="O47" s="4"/>
      <c r="P47" s="6"/>
      <c r="Q47" s="11"/>
      <c r="R47" s="4"/>
      <c r="S47" s="12"/>
    </row>
    <row r="48" spans="1:19">
      <c r="A48" s="50">
        <v>39</v>
      </c>
      <c r="B48" s="11"/>
      <c r="C48" s="4"/>
      <c r="D48" s="12"/>
      <c r="E48" s="11">
        <v>73.2</v>
      </c>
      <c r="F48" s="4">
        <v>0.57399999999999995</v>
      </c>
      <c r="G48" s="12">
        <v>0.14499999999999999</v>
      </c>
      <c r="H48" s="7"/>
      <c r="I48" s="4"/>
      <c r="J48" s="6"/>
      <c r="K48" s="11"/>
      <c r="L48" s="4"/>
      <c r="M48" s="12"/>
      <c r="N48" s="7"/>
      <c r="O48" s="4"/>
      <c r="P48" s="6"/>
      <c r="Q48" s="11"/>
      <c r="R48" s="4"/>
      <c r="S48" s="12"/>
    </row>
    <row r="49" spans="1:19">
      <c r="A49" s="50">
        <v>40</v>
      </c>
      <c r="B49" s="11"/>
      <c r="C49" s="4"/>
      <c r="D49" s="12"/>
      <c r="E49" s="11">
        <v>76.3</v>
      </c>
      <c r="F49" s="4">
        <v>0.59199999999999997</v>
      </c>
      <c r="G49" s="12">
        <v>0.155</v>
      </c>
      <c r="H49" s="7"/>
      <c r="I49" s="4"/>
      <c r="J49" s="6"/>
      <c r="K49" s="11"/>
      <c r="L49" s="4"/>
      <c r="M49" s="12"/>
      <c r="N49" s="7"/>
      <c r="O49" s="4"/>
      <c r="P49" s="6"/>
      <c r="Q49" s="11"/>
      <c r="R49" s="4"/>
      <c r="S49" s="12"/>
    </row>
    <row r="50" spans="1:19">
      <c r="A50" s="50">
        <v>41</v>
      </c>
      <c r="B50" s="11"/>
      <c r="C50" s="4"/>
      <c r="D50" s="12"/>
      <c r="E50" s="11">
        <v>83</v>
      </c>
      <c r="F50" s="4">
        <v>0.625</v>
      </c>
      <c r="G50" s="12">
        <v>0.17499999999999999</v>
      </c>
      <c r="H50" s="7"/>
      <c r="I50" s="4"/>
      <c r="J50" s="6"/>
      <c r="K50" s="11"/>
      <c r="L50" s="4"/>
      <c r="M50" s="12"/>
      <c r="N50" s="7"/>
      <c r="O50" s="4"/>
      <c r="P50" s="6"/>
      <c r="Q50" s="11"/>
      <c r="R50" s="4"/>
      <c r="S50" s="12"/>
    </row>
    <row r="51" spans="1:19">
      <c r="A51" s="50">
        <v>42</v>
      </c>
      <c r="B51" s="11"/>
      <c r="C51" s="4"/>
      <c r="D51" s="12"/>
      <c r="E51" s="11">
        <v>85.8</v>
      </c>
      <c r="F51" s="4">
        <v>0.63700000000000001</v>
      </c>
      <c r="G51" s="12">
        <v>0.182</v>
      </c>
      <c r="H51" s="7"/>
      <c r="I51" s="4"/>
      <c r="J51" s="6"/>
      <c r="K51" s="11"/>
      <c r="L51" s="4"/>
      <c r="M51" s="12"/>
      <c r="N51" s="7"/>
      <c r="O51" s="4"/>
      <c r="P51" s="6"/>
      <c r="Q51" s="11"/>
      <c r="R51" s="4"/>
      <c r="S51" s="12"/>
    </row>
    <row r="52" spans="1:19">
      <c r="A52" s="50">
        <v>43</v>
      </c>
      <c r="B52" s="11"/>
      <c r="C52" s="4"/>
      <c r="D52" s="12"/>
      <c r="E52" s="11">
        <v>89.2</v>
      </c>
      <c r="F52" s="4">
        <v>0.65100000000000002</v>
      </c>
      <c r="G52" s="12">
        <v>0.19</v>
      </c>
      <c r="H52" s="7"/>
      <c r="I52" s="4"/>
      <c r="J52" s="6"/>
      <c r="K52" s="11"/>
      <c r="L52" s="4"/>
      <c r="M52" s="12"/>
      <c r="N52" s="7"/>
      <c r="O52" s="4"/>
      <c r="P52" s="6"/>
      <c r="Q52" s="11"/>
      <c r="R52" s="4"/>
      <c r="S52" s="12"/>
    </row>
    <row r="53" spans="1:19">
      <c r="A53" s="50">
        <v>44</v>
      </c>
      <c r="B53" s="11"/>
      <c r="C53" s="4"/>
      <c r="D53" s="12"/>
      <c r="E53" s="11">
        <v>93.5</v>
      </c>
      <c r="F53" s="4">
        <v>0.66700000000000004</v>
      </c>
      <c r="G53" s="12">
        <v>0.2</v>
      </c>
      <c r="H53" s="7"/>
      <c r="I53" s="4"/>
      <c r="J53" s="6"/>
      <c r="K53" s="11"/>
      <c r="L53" s="4"/>
      <c r="M53" s="12"/>
      <c r="N53" s="7"/>
      <c r="O53" s="4"/>
      <c r="P53" s="6"/>
      <c r="Q53" s="11"/>
      <c r="R53" s="4"/>
      <c r="S53" s="12"/>
    </row>
    <row r="54" spans="1:19">
      <c r="A54" s="50">
        <v>45</v>
      </c>
      <c r="B54" s="11"/>
      <c r="C54" s="4"/>
      <c r="D54" s="12"/>
      <c r="E54" s="11">
        <v>95.6</v>
      </c>
      <c r="F54" s="4">
        <v>0.67400000000000004</v>
      </c>
      <c r="G54" s="12">
        <v>0.20399999999999999</v>
      </c>
      <c r="H54" s="7"/>
      <c r="I54" s="4"/>
      <c r="J54" s="6"/>
      <c r="K54" s="11"/>
      <c r="L54" s="4"/>
      <c r="M54" s="12"/>
      <c r="N54" s="7"/>
      <c r="O54" s="4"/>
      <c r="P54" s="6"/>
      <c r="Q54" s="11"/>
      <c r="R54" s="4"/>
      <c r="S54" s="12"/>
    </row>
    <row r="55" spans="1:19">
      <c r="A55" s="50">
        <v>46</v>
      </c>
      <c r="B55" s="11"/>
      <c r="C55" s="4"/>
      <c r="D55" s="12"/>
      <c r="E55" s="11">
        <v>110</v>
      </c>
      <c r="F55" s="4">
        <v>0.71699999999999997</v>
      </c>
      <c r="G55" s="12">
        <v>0.23</v>
      </c>
      <c r="H55" s="7"/>
      <c r="I55" s="4"/>
      <c r="J55" s="6"/>
      <c r="K55" s="11"/>
      <c r="L55" s="4"/>
      <c r="M55" s="12"/>
      <c r="N55" s="7"/>
      <c r="O55" s="4"/>
      <c r="P55" s="6"/>
      <c r="Q55" s="11"/>
      <c r="R55" s="4"/>
      <c r="S55" s="12"/>
    </row>
    <row r="56" spans="1:19" ht="15.75" thickBot="1">
      <c r="A56" s="50">
        <v>47</v>
      </c>
      <c r="B56" s="11"/>
      <c r="C56" s="4"/>
      <c r="D56" s="12"/>
      <c r="E56" s="53">
        <v>9999999</v>
      </c>
      <c r="F56" s="4">
        <v>0.71699999999999997</v>
      </c>
      <c r="G56" s="12">
        <v>0.23</v>
      </c>
      <c r="H56" s="7"/>
      <c r="I56" s="4"/>
      <c r="J56" s="6"/>
      <c r="K56" s="11"/>
      <c r="L56" s="4"/>
      <c r="M56" s="12"/>
      <c r="N56" s="7"/>
      <c r="O56" s="4"/>
      <c r="P56" s="6"/>
      <c r="Q56" s="11"/>
      <c r="R56" s="4"/>
      <c r="S56" s="12"/>
    </row>
    <row r="57" spans="1:19">
      <c r="A57" s="50">
        <v>48</v>
      </c>
      <c r="B57" s="11"/>
      <c r="C57" s="4"/>
      <c r="D57" s="12"/>
      <c r="E57" s="43"/>
      <c r="F57" s="48"/>
      <c r="G57" s="49"/>
      <c r="H57" s="7"/>
      <c r="I57" s="4"/>
      <c r="J57" s="6"/>
      <c r="K57" s="11"/>
      <c r="L57" s="4"/>
      <c r="M57" s="12"/>
      <c r="N57" s="7"/>
      <c r="O57" s="4"/>
      <c r="P57" s="6"/>
      <c r="Q57" s="11"/>
      <c r="R57" s="4"/>
      <c r="S57" s="12"/>
    </row>
    <row r="58" spans="1:19" ht="15.75" thickBot="1">
      <c r="A58" s="50">
        <v>49</v>
      </c>
      <c r="B58" s="11"/>
      <c r="C58" s="4"/>
      <c r="D58" s="12"/>
      <c r="E58" s="11"/>
      <c r="F58" s="4"/>
      <c r="G58" s="12"/>
      <c r="H58" s="7"/>
      <c r="I58" s="4"/>
      <c r="J58" s="6"/>
      <c r="K58" s="16"/>
      <c r="L58" s="17"/>
      <c r="M58" s="18"/>
      <c r="N58" s="7"/>
      <c r="O58" s="4"/>
      <c r="P58" s="6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42"/>
      <c r="I59" s="17"/>
      <c r="J59" s="19"/>
      <c r="K59" s="87"/>
      <c r="L59" s="88"/>
      <c r="M59" s="89"/>
      <c r="N59" s="42"/>
      <c r="O59" s="17"/>
      <c r="P59" s="19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36.200000000000003</v>
      </c>
      <c r="C61" s="37"/>
      <c r="D61" s="38"/>
      <c r="E61" s="16">
        <v>31.2</v>
      </c>
      <c r="F61" s="37"/>
      <c r="G61" s="38"/>
      <c r="H61" s="16"/>
      <c r="I61" s="37"/>
      <c r="J61" s="38"/>
      <c r="K61" s="16">
        <v>10.1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/>
    </row>
    <row r="63" spans="1:19">
      <c r="E63" s="50">
        <v>9999999</v>
      </c>
      <c r="F63" s="83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18"/>
  <sheetViews>
    <sheetView zoomScaleNormal="100" zoomScaleSheetLayoutView="100" workbookViewId="0">
      <selection activeCell="D7" sqref="D7"/>
    </sheetView>
  </sheetViews>
  <sheetFormatPr defaultColWidth="0" defaultRowHeight="15" zeroHeight="1"/>
  <cols>
    <col min="1" max="1" width="47.7109375" style="90" customWidth="1"/>
    <col min="2" max="7" width="26.7109375" style="90" customWidth="1"/>
    <col min="8" max="8" width="29.7109375" style="90" customWidth="1"/>
    <col min="9" max="9" width="21" style="90" customWidth="1"/>
    <col min="10" max="11" width="8.7109375" style="90" hidden="1" customWidth="1"/>
    <col min="12" max="18" width="7.5703125" style="90" hidden="1" customWidth="1"/>
    <col min="19" max="16384" width="14.42578125" style="90" hidden="1"/>
  </cols>
  <sheetData>
    <row r="1" spans="1:18" ht="36" customHeight="1">
      <c r="A1" s="148" t="s">
        <v>60</v>
      </c>
      <c r="B1" s="149"/>
      <c r="C1" s="149"/>
      <c r="D1" s="149"/>
      <c r="E1" s="149"/>
      <c r="F1" s="149"/>
      <c r="G1" s="149"/>
      <c r="H1" s="149"/>
      <c r="I1" s="149"/>
      <c r="J1" s="99"/>
      <c r="K1" s="99"/>
      <c r="L1" s="99"/>
      <c r="M1" s="99"/>
      <c r="N1" s="99"/>
      <c r="O1" s="99"/>
    </row>
    <row r="2" spans="1:18" ht="15.95" customHeight="1">
      <c r="A2" s="120"/>
      <c r="B2" s="120"/>
      <c r="C2" s="120"/>
      <c r="D2" s="120"/>
      <c r="E2" s="120"/>
      <c r="F2" s="145"/>
      <c r="G2" s="146"/>
      <c r="H2" s="146"/>
      <c r="I2" s="91"/>
      <c r="J2" s="99"/>
      <c r="K2" s="99"/>
      <c r="L2" s="99"/>
      <c r="M2" s="99"/>
      <c r="N2" s="99"/>
      <c r="O2" s="99"/>
    </row>
    <row r="3" spans="1:18" ht="60" customHeight="1">
      <c r="A3" s="121" t="s">
        <v>5</v>
      </c>
      <c r="B3" s="121" t="s">
        <v>61</v>
      </c>
      <c r="C3" s="121" t="s">
        <v>6</v>
      </c>
      <c r="D3" s="121" t="s">
        <v>7</v>
      </c>
      <c r="E3" s="121" t="s">
        <v>8</v>
      </c>
      <c r="F3" s="122" t="s">
        <v>62</v>
      </c>
      <c r="G3" s="122" t="s">
        <v>63</v>
      </c>
      <c r="H3" s="122" t="s">
        <v>64</v>
      </c>
      <c r="I3" s="91"/>
      <c r="J3" s="99"/>
      <c r="K3" s="99" t="s">
        <v>58</v>
      </c>
      <c r="L3" s="99">
        <v>1</v>
      </c>
      <c r="M3" s="99">
        <v>2</v>
      </c>
      <c r="N3" s="99">
        <v>3</v>
      </c>
      <c r="O3" s="99">
        <v>4</v>
      </c>
      <c r="P3" s="99">
        <v>5</v>
      </c>
      <c r="Q3" s="99">
        <v>6</v>
      </c>
      <c r="R3" s="99">
        <v>7</v>
      </c>
    </row>
    <row r="4" spans="1:18" ht="47.25" customHeight="1">
      <c r="A4" s="123" t="s">
        <v>16</v>
      </c>
      <c r="B4" s="127"/>
      <c r="C4" s="127"/>
      <c r="D4" s="128"/>
      <c r="E4" s="128"/>
      <c r="F4" s="129"/>
      <c r="G4" s="129"/>
      <c r="H4" s="129"/>
      <c r="I4" s="124" t="str">
        <f>IF(K4=1, "Готово","Данные внесены неверно")</f>
        <v>Данные внесены неверно</v>
      </c>
      <c r="J4" s="99"/>
      <c r="K4" s="99">
        <f>IF(PRODUCT(L4:R4)=1,1,0)</f>
        <v>0</v>
      </c>
      <c r="L4" s="99">
        <f>IF(B4="",0,IF(B4=$B$17,1,IF(ISNUMBER(B4),IF(B4&gt;0,1,0),0)))</f>
        <v>0</v>
      </c>
      <c r="M4" s="99">
        <f>IF(C4="",0,IF(C4=$C$17,1,IF(ISNUMBER(C4),IF(C4&gt;0,1,0),0)))</f>
        <v>0</v>
      </c>
      <c r="N4" s="99">
        <f>IF(D4="",0,IF(D4=$D$17,1,IF(ISNUMBER(D4),IF(D4&gt;=0,1,0),0)))</f>
        <v>0</v>
      </c>
      <c r="O4" s="99">
        <f>IF(E4="",0,IF(E4=$E$17,1,IF(ISNUMBER(E4),IF(E4&gt;=0,1,0),0)))</f>
        <v>0</v>
      </c>
      <c r="P4" s="99">
        <f>IF(F4="",0,IF(F4=$F$17,1,IF(F4=$F$18,1,IF(ISNUMBER(F4),IF(F4&gt;0,1,0),0))))</f>
        <v>0</v>
      </c>
      <c r="Q4" s="99">
        <f t="shared" ref="Q4:R11" si="0">IF(G4="",0,IF(G4=$F$17,1,IF(G4=$F$18,1,IF(ISNUMBER(G4),IF(G4&gt;0,1,0),0))))</f>
        <v>0</v>
      </c>
      <c r="R4" s="99">
        <f t="shared" si="0"/>
        <v>0</v>
      </c>
    </row>
    <row r="5" spans="1:18" ht="47.25" customHeight="1">
      <c r="A5" s="123" t="s">
        <v>17</v>
      </c>
      <c r="B5" s="127"/>
      <c r="C5" s="127"/>
      <c r="D5" s="128"/>
      <c r="E5" s="128"/>
      <c r="F5" s="129"/>
      <c r="G5" s="129"/>
      <c r="H5" s="129"/>
      <c r="I5" s="124" t="str">
        <f t="shared" ref="I5:I11" si="1">IF(K5=1, "Готово","Данные внесены неверно")</f>
        <v>Данные внесены неверно</v>
      </c>
      <c r="J5" s="99"/>
      <c r="K5" s="99">
        <f t="shared" ref="K5:K11" si="2">IF(PRODUCT(L5:R5)=1,1,0)</f>
        <v>0</v>
      </c>
      <c r="L5" s="99">
        <f t="shared" ref="L5:L11" si="3">IF(B5="",0,IF(B5=$B$17,1,IF(ISNUMBER(B5),IF(B5&gt;0,1,0),0)))</f>
        <v>0</v>
      </c>
      <c r="M5" s="99">
        <f t="shared" ref="M5:M11" si="4">IF(C5="",0,IF(C5=$C$17,1,IF(ISNUMBER(C5),IF(C5&gt;0,1,0),0)))</f>
        <v>0</v>
      </c>
      <c r="N5" s="99">
        <f t="shared" ref="N5:N11" si="5">IF(D5="",0,IF(D5=$D$17,1,IF(ISNUMBER(D5),IF(D5&gt;=0,1,0),0)))</f>
        <v>0</v>
      </c>
      <c r="O5" s="99">
        <f t="shared" ref="O5:O8" si="6">IF(E5="",0,IF(E5=$E$17,1,IF(ISNUMBER(E5),IF(E5&gt;=0,1,0),0)))</f>
        <v>0</v>
      </c>
      <c r="P5" s="99">
        <f t="shared" ref="P5:P11" si="7">IF(F5="",0,IF(F5=$F$17,1,IF(F5=$F$18,1,IF(ISNUMBER(F5),IF(F5&gt;0,1,0),0))))</f>
        <v>0</v>
      </c>
      <c r="Q5" s="99">
        <f t="shared" si="0"/>
        <v>0</v>
      </c>
      <c r="R5" s="99">
        <f t="shared" si="0"/>
        <v>0</v>
      </c>
    </row>
    <row r="6" spans="1:18" ht="47.25" customHeight="1">
      <c r="A6" s="123" t="s">
        <v>18</v>
      </c>
      <c r="B6" s="127"/>
      <c r="C6" s="127"/>
      <c r="D6" s="128"/>
      <c r="E6" s="128"/>
      <c r="F6" s="129"/>
      <c r="G6" s="129"/>
      <c r="H6" s="129"/>
      <c r="I6" s="124" t="str">
        <f t="shared" si="1"/>
        <v>Данные внесены неверно</v>
      </c>
      <c r="J6" s="99"/>
      <c r="K6" s="99">
        <f t="shared" si="2"/>
        <v>0</v>
      </c>
      <c r="L6" s="99">
        <f t="shared" si="3"/>
        <v>0</v>
      </c>
      <c r="M6" s="99">
        <f t="shared" si="4"/>
        <v>0</v>
      </c>
      <c r="N6" s="99">
        <f t="shared" si="5"/>
        <v>0</v>
      </c>
      <c r="O6" s="99">
        <f t="shared" si="6"/>
        <v>0</v>
      </c>
      <c r="P6" s="99">
        <f t="shared" si="7"/>
        <v>0</v>
      </c>
      <c r="Q6" s="99">
        <f t="shared" si="0"/>
        <v>0</v>
      </c>
      <c r="R6" s="99">
        <f t="shared" si="0"/>
        <v>0</v>
      </c>
    </row>
    <row r="7" spans="1:18" ht="47.25" customHeight="1">
      <c r="A7" s="123" t="s">
        <v>19</v>
      </c>
      <c r="B7" s="127"/>
      <c r="C7" s="127"/>
      <c r="D7" s="128"/>
      <c r="E7" s="128"/>
      <c r="F7" s="129"/>
      <c r="G7" s="129"/>
      <c r="H7" s="129"/>
      <c r="I7" s="124" t="str">
        <f t="shared" si="1"/>
        <v>Данные внесены неверно</v>
      </c>
      <c r="J7" s="99"/>
      <c r="K7" s="99">
        <f t="shared" si="2"/>
        <v>0</v>
      </c>
      <c r="L7" s="99">
        <f t="shared" si="3"/>
        <v>0</v>
      </c>
      <c r="M7" s="99">
        <f t="shared" si="4"/>
        <v>0</v>
      </c>
      <c r="N7" s="99">
        <f t="shared" si="5"/>
        <v>0</v>
      </c>
      <c r="O7" s="99">
        <f t="shared" si="6"/>
        <v>0</v>
      </c>
      <c r="P7" s="99">
        <f t="shared" si="7"/>
        <v>0</v>
      </c>
      <c r="Q7" s="99">
        <f t="shared" si="0"/>
        <v>0</v>
      </c>
      <c r="R7" s="99">
        <f t="shared" si="0"/>
        <v>0</v>
      </c>
    </row>
    <row r="8" spans="1:18" ht="47.25" customHeight="1">
      <c r="A8" s="123" t="s">
        <v>20</v>
      </c>
      <c r="B8" s="127"/>
      <c r="C8" s="127"/>
      <c r="D8" s="128"/>
      <c r="E8" s="128"/>
      <c r="F8" s="129"/>
      <c r="G8" s="129"/>
      <c r="H8" s="129"/>
      <c r="I8" s="124" t="str">
        <f t="shared" si="1"/>
        <v>Данные внесены неверно</v>
      </c>
      <c r="J8" s="99"/>
      <c r="K8" s="99">
        <f t="shared" si="2"/>
        <v>0</v>
      </c>
      <c r="L8" s="99">
        <f t="shared" si="3"/>
        <v>0</v>
      </c>
      <c r="M8" s="99">
        <f t="shared" si="4"/>
        <v>0</v>
      </c>
      <c r="N8" s="99">
        <f t="shared" si="5"/>
        <v>0</v>
      </c>
      <c r="O8" s="99">
        <f t="shared" si="6"/>
        <v>0</v>
      </c>
      <c r="P8" s="99">
        <f t="shared" si="7"/>
        <v>0</v>
      </c>
      <c r="Q8" s="99">
        <f t="shared" si="0"/>
        <v>0</v>
      </c>
      <c r="R8" s="99">
        <f t="shared" si="0"/>
        <v>0</v>
      </c>
    </row>
    <row r="9" spans="1:18" ht="47.25" customHeight="1">
      <c r="A9" s="123" t="s">
        <v>21</v>
      </c>
      <c r="B9" s="127"/>
      <c r="C9" s="127"/>
      <c r="D9" s="130"/>
      <c r="E9" s="128"/>
      <c r="F9" s="129"/>
      <c r="G9" s="129"/>
      <c r="H9" s="129"/>
      <c r="I9" s="124" t="str">
        <f t="shared" si="1"/>
        <v>Данные внесены неверно</v>
      </c>
      <c r="J9" s="99"/>
      <c r="K9" s="99">
        <f t="shared" si="2"/>
        <v>0</v>
      </c>
      <c r="L9" s="99">
        <f t="shared" si="3"/>
        <v>0</v>
      </c>
      <c r="M9" s="99">
        <f t="shared" si="4"/>
        <v>0</v>
      </c>
      <c r="N9" s="99">
        <f t="shared" si="5"/>
        <v>0</v>
      </c>
      <c r="O9" s="99"/>
      <c r="P9" s="99">
        <f t="shared" si="7"/>
        <v>0</v>
      </c>
      <c r="Q9" s="99">
        <f t="shared" si="0"/>
        <v>0</v>
      </c>
      <c r="R9" s="99">
        <f t="shared" si="0"/>
        <v>0</v>
      </c>
    </row>
    <row r="10" spans="1:18" ht="47.25" customHeight="1">
      <c r="A10" s="123" t="s">
        <v>22</v>
      </c>
      <c r="B10" s="127"/>
      <c r="C10" s="127"/>
      <c r="D10" s="128"/>
      <c r="E10" s="128"/>
      <c r="F10" s="129"/>
      <c r="G10" s="129"/>
      <c r="H10" s="129"/>
      <c r="I10" s="124" t="str">
        <f t="shared" si="1"/>
        <v>Данные внесены неверно</v>
      </c>
      <c r="J10" s="99"/>
      <c r="K10" s="99">
        <f t="shared" si="2"/>
        <v>0</v>
      </c>
      <c r="L10" s="99">
        <f t="shared" si="3"/>
        <v>0</v>
      </c>
      <c r="M10" s="99">
        <f t="shared" si="4"/>
        <v>0</v>
      </c>
      <c r="N10" s="99">
        <f t="shared" si="5"/>
        <v>0</v>
      </c>
      <c r="O10" s="99"/>
      <c r="P10" s="99">
        <f t="shared" si="7"/>
        <v>0</v>
      </c>
      <c r="Q10" s="99">
        <f t="shared" si="0"/>
        <v>0</v>
      </c>
      <c r="R10" s="99">
        <f t="shared" si="0"/>
        <v>0</v>
      </c>
    </row>
    <row r="11" spans="1:18" ht="47.25" customHeight="1">
      <c r="A11" s="123" t="s">
        <v>15</v>
      </c>
      <c r="B11" s="127"/>
      <c r="C11" s="127"/>
      <c r="D11" s="128"/>
      <c r="E11" s="128"/>
      <c r="F11" s="129"/>
      <c r="G11" s="129"/>
      <c r="H11" s="129"/>
      <c r="I11" s="124" t="str">
        <f t="shared" si="1"/>
        <v>Данные внесены неверно</v>
      </c>
      <c r="J11" s="99"/>
      <c r="K11" s="99">
        <f t="shared" si="2"/>
        <v>0</v>
      </c>
      <c r="L11" s="99">
        <f t="shared" si="3"/>
        <v>0</v>
      </c>
      <c r="M11" s="99">
        <f t="shared" si="4"/>
        <v>0</v>
      </c>
      <c r="N11" s="99">
        <f t="shared" si="5"/>
        <v>0</v>
      </c>
      <c r="O11" s="99"/>
      <c r="P11" s="99">
        <f t="shared" si="7"/>
        <v>0</v>
      </c>
      <c r="Q11" s="99">
        <f t="shared" si="0"/>
        <v>0</v>
      </c>
      <c r="R11" s="99">
        <f t="shared" si="0"/>
        <v>0</v>
      </c>
    </row>
    <row r="12" spans="1:18">
      <c r="A12" s="91"/>
      <c r="B12" s="91"/>
      <c r="C12" s="91"/>
      <c r="D12" s="91"/>
      <c r="E12" s="91"/>
      <c r="F12" s="91"/>
      <c r="G12" s="91"/>
      <c r="H12" s="91"/>
      <c r="I12" s="91"/>
      <c r="J12" s="99"/>
      <c r="K12" s="99"/>
      <c r="L12" s="99"/>
      <c r="M12" s="99"/>
      <c r="N12" s="99"/>
      <c r="O12" s="99"/>
    </row>
    <row r="13" spans="1:18">
      <c r="A13" s="125" t="s">
        <v>14</v>
      </c>
      <c r="B13" s="126" t="str">
        <f>IF(PRODUCT(K4:K11)=1,"Готово","Заполните данные")</f>
        <v>Заполните данные</v>
      </c>
      <c r="C13" s="91"/>
      <c r="D13" s="91"/>
      <c r="E13" s="91"/>
      <c r="F13" s="91"/>
      <c r="G13" s="91"/>
      <c r="H13" s="91"/>
      <c r="I13" s="91"/>
      <c r="J13" s="99"/>
      <c r="K13" s="99"/>
      <c r="L13" s="99"/>
      <c r="M13" s="99"/>
      <c r="N13" s="99"/>
      <c r="O13" s="99"/>
    </row>
    <row r="14" spans="1:18">
      <c r="A14" s="91"/>
      <c r="B14" s="91"/>
      <c r="C14" s="91"/>
      <c r="D14" s="91"/>
      <c r="E14" s="91"/>
      <c r="F14" s="91"/>
      <c r="G14" s="91"/>
      <c r="H14" s="91"/>
      <c r="I14" s="91"/>
      <c r="J14" s="99"/>
      <c r="K14" s="99"/>
      <c r="L14" s="99"/>
      <c r="M14" s="99"/>
      <c r="N14" s="99"/>
      <c r="O14" s="99"/>
    </row>
    <row r="16" spans="1:18" hidden="1">
      <c r="B16" s="90" t="s">
        <v>10</v>
      </c>
      <c r="C16" s="90" t="s">
        <v>10</v>
      </c>
      <c r="D16" s="90" t="s">
        <v>10</v>
      </c>
      <c r="E16" s="90" t="s">
        <v>10</v>
      </c>
      <c r="F16" s="90" t="s">
        <v>10</v>
      </c>
      <c r="G16" s="90" t="s">
        <v>10</v>
      </c>
      <c r="H16" s="90" t="s">
        <v>10</v>
      </c>
    </row>
    <row r="17" spans="2:8" hidden="1">
      <c r="B17" s="90" t="s">
        <v>13</v>
      </c>
      <c r="C17" s="90" t="s">
        <v>11</v>
      </c>
      <c r="D17" s="90" t="s">
        <v>11</v>
      </c>
      <c r="E17" s="90" t="s">
        <v>11</v>
      </c>
      <c r="F17" s="90" t="s">
        <v>11</v>
      </c>
      <c r="G17" s="90" t="s">
        <v>11</v>
      </c>
      <c r="H17" s="90" t="s">
        <v>11</v>
      </c>
    </row>
    <row r="18" spans="2:8" hidden="1">
      <c r="F18" s="90" t="s">
        <v>12</v>
      </c>
      <c r="G18" s="90" t="s">
        <v>12</v>
      </c>
      <c r="H18" s="90" t="s">
        <v>12</v>
      </c>
    </row>
  </sheetData>
  <sheetProtection algorithmName="SHA-512" hashValue="Cgjd5l9jt8PHYSmQmiJvHC0lsUCOy6bbVYYulky9SVHTjRr7GaAn9p+jbJQ9GXpWyC2R7Udj/qe6778FX0Ke5Q==" saltValue="8vWK9Ws1RMevEyoKMSfPEg==" spinCount="100000" sheet="1" objects="1" scenarios="1"/>
  <mergeCells count="2">
    <mergeCell ref="A1:I1"/>
    <mergeCell ref="F2:H2"/>
  </mergeCells>
  <conditionalFormatting sqref="B13">
    <cfRule type="containsText" dxfId="3" priority="3" operator="containsText" text="Готово">
      <formula>NOT(ISERROR(SEARCH(("Готово"),(B13))))</formula>
    </cfRule>
  </conditionalFormatting>
  <conditionalFormatting sqref="B13">
    <cfRule type="containsText" dxfId="2" priority="4" operator="containsText" text="Заполните данные">
      <formula>NOT(ISERROR(SEARCH(("Заполните данные"),(B13))))</formula>
    </cfRule>
  </conditionalFormatting>
  <conditionalFormatting sqref="I4:I11">
    <cfRule type="containsText" dxfId="1" priority="1" operator="containsText" text="Данные внесены неверно">
      <formula>NOT(ISERROR(SEARCH("Данные внесены неверно",I4)))</formula>
    </cfRule>
  </conditionalFormatting>
  <conditionalFormatting sqref="I4:I11">
    <cfRule type="containsText" dxfId="0" priority="2" operator="containsText" text="Готово">
      <formula>NOT(ISERROR(SEARCH(("Готово"),(I4))))</formula>
    </cfRule>
  </conditionalFormatting>
  <pageMargins left="0.7" right="0.7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I845"/>
  <sheetViews>
    <sheetView zoomScale="85" zoomScaleNormal="85" workbookViewId="0">
      <pane xSplit="3" topLeftCell="D1" activePane="topRight" state="frozen"/>
      <selection pane="topRight" activeCell="F33" sqref="F33"/>
    </sheetView>
  </sheetViews>
  <sheetFormatPr defaultColWidth="14.42578125" defaultRowHeight="15" customHeight="1"/>
  <cols>
    <col min="1" max="2" width="9.140625" style="2" customWidth="1"/>
    <col min="3" max="3" width="32.5703125" style="2" customWidth="1"/>
    <col min="4" max="16384" width="14.42578125" style="2"/>
  </cols>
  <sheetData>
    <row r="1" spans="1:35">
      <c r="A1" s="1"/>
      <c r="B1" s="1"/>
      <c r="C1" s="1">
        <v>1</v>
      </c>
      <c r="D1" s="2">
        <v>2</v>
      </c>
      <c r="E1" s="1">
        <v>3</v>
      </c>
      <c r="F1" s="2">
        <v>4</v>
      </c>
      <c r="G1" s="1">
        <v>5</v>
      </c>
      <c r="H1" s="2">
        <v>6</v>
      </c>
      <c r="I1" s="1">
        <v>7</v>
      </c>
      <c r="J1" s="2">
        <v>8</v>
      </c>
      <c r="K1" s="1">
        <v>9</v>
      </c>
      <c r="L1" s="2">
        <v>10</v>
      </c>
      <c r="M1" s="1">
        <v>11</v>
      </c>
      <c r="N1" s="2">
        <v>12</v>
      </c>
      <c r="O1" s="1">
        <v>13</v>
      </c>
      <c r="P1" s="2">
        <v>14</v>
      </c>
      <c r="Q1" s="1">
        <v>15</v>
      </c>
      <c r="R1" s="2">
        <v>16</v>
      </c>
      <c r="S1" s="1">
        <v>17</v>
      </c>
      <c r="T1" s="2">
        <v>18</v>
      </c>
      <c r="U1" s="1">
        <v>19</v>
      </c>
      <c r="V1" s="2">
        <v>20</v>
      </c>
      <c r="W1" s="1">
        <v>21</v>
      </c>
      <c r="X1" s="2">
        <v>22</v>
      </c>
      <c r="Y1" s="1">
        <v>23</v>
      </c>
      <c r="Z1" s="2">
        <v>24</v>
      </c>
      <c r="AA1" s="1">
        <v>25</v>
      </c>
      <c r="AB1" s="2">
        <v>26</v>
      </c>
      <c r="AC1" s="1">
        <v>27</v>
      </c>
      <c r="AD1" s="2">
        <v>28</v>
      </c>
      <c r="AE1" s="1">
        <v>29</v>
      </c>
      <c r="AF1" s="2">
        <v>30</v>
      </c>
      <c r="AG1" s="1">
        <v>31</v>
      </c>
      <c r="AH1" s="2">
        <v>32</v>
      </c>
      <c r="AI1" s="1">
        <v>33</v>
      </c>
    </row>
    <row r="2" spans="1:35">
      <c r="A2" s="1"/>
      <c r="B2" s="1"/>
      <c r="C2" s="1"/>
    </row>
    <row r="3" spans="1:35">
      <c r="A3" s="1"/>
      <c r="B3" s="1"/>
      <c r="C3" s="1"/>
    </row>
    <row r="4" spans="1:35">
      <c r="A4" s="1"/>
      <c r="B4" s="1"/>
      <c r="C4" s="1"/>
      <c r="D4" s="151" t="s">
        <v>98</v>
      </c>
      <c r="E4" s="151"/>
      <c r="F4" s="151"/>
      <c r="G4" s="151"/>
      <c r="H4" s="151" t="s">
        <v>101</v>
      </c>
      <c r="I4" s="151"/>
      <c r="J4" s="151"/>
      <c r="K4" s="151"/>
      <c r="L4" s="151" t="s">
        <v>68</v>
      </c>
      <c r="M4" s="151"/>
      <c r="N4" s="151"/>
      <c r="O4" s="151"/>
      <c r="P4" s="151" t="s">
        <v>67</v>
      </c>
      <c r="Q4" s="151"/>
      <c r="R4" s="151"/>
      <c r="S4" s="151"/>
      <c r="T4" s="152" t="s">
        <v>102</v>
      </c>
      <c r="U4" s="153"/>
      <c r="V4" s="153"/>
      <c r="W4" s="154"/>
      <c r="X4" s="150" t="s">
        <v>132</v>
      </c>
      <c r="Y4" s="151"/>
      <c r="Z4" s="151"/>
      <c r="AA4" s="151"/>
      <c r="AB4" s="150" t="s">
        <v>133</v>
      </c>
      <c r="AC4" s="151"/>
      <c r="AD4" s="151"/>
      <c r="AE4" s="151"/>
      <c r="AF4" s="151" t="s">
        <v>103</v>
      </c>
      <c r="AG4" s="151"/>
      <c r="AH4" s="151"/>
      <c r="AI4" s="151"/>
    </row>
    <row r="5" spans="1:35">
      <c r="A5" s="68"/>
      <c r="B5" s="68"/>
      <c r="C5" s="68" t="s">
        <v>24</v>
      </c>
      <c r="D5" s="65" t="s">
        <v>87</v>
      </c>
      <c r="E5" s="65" t="s">
        <v>97</v>
      </c>
      <c r="F5" s="65" t="s">
        <v>99</v>
      </c>
      <c r="G5" s="65" t="s">
        <v>100</v>
      </c>
      <c r="H5" s="65" t="s">
        <v>89</v>
      </c>
      <c r="I5" s="65" t="s">
        <v>97</v>
      </c>
      <c r="J5" s="65" t="s">
        <v>99</v>
      </c>
      <c r="K5" s="65" t="s">
        <v>100</v>
      </c>
      <c r="L5" s="65" t="s">
        <v>90</v>
      </c>
      <c r="M5" s="65" t="s">
        <v>97</v>
      </c>
      <c r="N5" s="65" t="s">
        <v>99</v>
      </c>
      <c r="O5" s="65" t="s">
        <v>100</v>
      </c>
      <c r="P5" s="65" t="s">
        <v>88</v>
      </c>
      <c r="Q5" s="65" t="s">
        <v>97</v>
      </c>
      <c r="R5" s="65" t="s">
        <v>99</v>
      </c>
      <c r="S5" s="65" t="s">
        <v>100</v>
      </c>
      <c r="T5" s="65" t="s">
        <v>91</v>
      </c>
      <c r="U5" s="65" t="s">
        <v>97</v>
      </c>
      <c r="V5" s="65" t="s">
        <v>99</v>
      </c>
      <c r="W5" s="65" t="s">
        <v>100</v>
      </c>
      <c r="X5" s="65" t="s">
        <v>92</v>
      </c>
      <c r="Y5" s="65" t="s">
        <v>97</v>
      </c>
      <c r="Z5" s="65" t="s">
        <v>99</v>
      </c>
      <c r="AA5" s="65" t="s">
        <v>100</v>
      </c>
      <c r="AB5" s="65" t="s">
        <v>93</v>
      </c>
      <c r="AC5" s="65" t="s">
        <v>97</v>
      </c>
      <c r="AD5" s="65" t="s">
        <v>99</v>
      </c>
      <c r="AE5" s="65" t="s">
        <v>100</v>
      </c>
      <c r="AF5" s="65" t="s">
        <v>94</v>
      </c>
      <c r="AG5" s="65" t="s">
        <v>97</v>
      </c>
      <c r="AH5" s="65" t="s">
        <v>99</v>
      </c>
      <c r="AI5" s="65" t="s">
        <v>100</v>
      </c>
    </row>
    <row r="6" spans="1:35">
      <c r="A6" s="69">
        <v>1</v>
      </c>
      <c r="B6" s="69" t="s">
        <v>104</v>
      </c>
      <c r="C6" s="68" t="s">
        <v>25</v>
      </c>
      <c r="D6" s="66" t="str">
        <f>'0. Результаты расчета'!$B$18</f>
        <v/>
      </c>
      <c r="E6" s="65">
        <f>ДОУ!E61</f>
        <v>33.86</v>
      </c>
      <c r="F6" s="67" t="str" cm="1">
        <f t="array" ref="F6">IFERROR(INDEX(ДОУ!E9:G52,MATCH(D6*0.9999999999999,ДОУ!E9:E52)+1,2),"неприменимо")</f>
        <v>неприменимо</v>
      </c>
      <c r="G6" s="67" t="str" cm="1">
        <f t="array" ref="G6">IFERROR(INDEX(ДОУ!E9:G52,MATCH(D6*0.9999999999999,ДОУ!E9:E52)+1,3),"неприменимо")</f>
        <v>неприменимо</v>
      </c>
      <c r="H6" s="66" t="str">
        <f>'0. Результаты расчета'!$B$19</f>
        <v/>
      </c>
      <c r="I6" s="65">
        <f>ДОУ!H61</f>
        <v>2.68</v>
      </c>
      <c r="J6" s="67" t="str" cm="1">
        <f t="array" ref="J6">IFERROR(INDEX(ДОУ!H9:J47,MATCH(H6*0.9999999999999,ДОУ!H9:H47)+1,2),"неприменимо")</f>
        <v>неприменимо</v>
      </c>
      <c r="K6" s="67" t="str" cm="1">
        <f t="array" ref="K6">IFERROR(INDEX(ДОУ!H9:J47,MATCH(H6*0.9999999999999,ДОУ!H9:H47)+1,3),"неприменимо")</f>
        <v>неприменимо</v>
      </c>
      <c r="L6" s="66" t="str">
        <f>'0. Результаты расчета'!$B$20</f>
        <v/>
      </c>
      <c r="M6" s="65">
        <f>ДОУ!K61</f>
        <v>4.53</v>
      </c>
      <c r="N6" s="67" t="str" cm="1">
        <f t="array" ref="N6">IFERROR(INDEX(ДОУ!K9:M49,MATCH(L6*0.9999999999999,ДОУ!K9:K49)+1,2),"неприменимо")</f>
        <v>неприменимо</v>
      </c>
      <c r="O6" s="67" t="str" cm="1">
        <f t="array" ref="O6">IFERROR(INDEX(ДОУ!K9:M49,MATCH(L6*0.9999999999999,ДОУ!K9:K49)+1,3),"неприменимо")</f>
        <v>неприменимо</v>
      </c>
      <c r="P6" s="66" t="str">
        <f>'0. Результаты расчета'!$B$21</f>
        <v/>
      </c>
      <c r="Q6" s="65">
        <f>ДОУ!B61</f>
        <v>26.24</v>
      </c>
      <c r="R6" s="67" t="str" cm="1">
        <f t="array" ref="R6">IFERROR(INDEX(ДОУ!B9:D51,MATCH(P6*0.9999999999999,ДОУ!B9:B51)+1,2),"неприменимо")</f>
        <v>неприменимо</v>
      </c>
      <c r="S6" s="67" t="str" cm="1">
        <f t="array" ref="S6">IFERROR(INDEX(ДОУ!B9:D51,MATCH(P6*0.9999999999999,ДОУ!B9:B51)+1,3),"неприменимо")</f>
        <v>неприменимо</v>
      </c>
      <c r="T6" s="66" t="str">
        <f>'0. Результаты расчета'!$B$22</f>
        <v/>
      </c>
      <c r="U6" s="70">
        <f>ДОУ!N61</f>
        <v>20.350000000000001</v>
      </c>
      <c r="V6" s="74" t="str" cm="1">
        <f t="array" ref="V6">IFERROR(INDEX(ДОУ!N9:P48,MATCH(T6*0.9999999999999,ДОУ!N9:N48)+1,2),"неприменимо")</f>
        <v>неприменимо</v>
      </c>
      <c r="W6" s="74" t="str" cm="1">
        <f t="array" ref="W6">IFERROR(INDEX(ДОУ!N9:P48,MATCH(T6*0.9999999999999,ДОУ!N9:N48)+1,3),"неприменимо")</f>
        <v>неприменимо</v>
      </c>
      <c r="X6" s="75" t="str">
        <f>'0. Результаты расчета'!$B$23</f>
        <v/>
      </c>
      <c r="Y6" s="70">
        <f>ДОУ!Q61</f>
        <v>117.55</v>
      </c>
      <c r="Z6" s="74" t="str" cm="1">
        <f t="array" ref="Z6">IFERROR(INDEX(ДОУ!Q9:S49,MATCH(X6*0.9999999999999,ДОУ!Q9:Q49)+1,2),"неприменимо")</f>
        <v>неприменимо</v>
      </c>
      <c r="AA6" s="74" t="str" cm="1">
        <f t="array" ref="AA6">IFERROR(INDEX(ДОУ!Q9:S49,MATCH(X6*0.9999999999999,ДОУ!Q9:Q49)+1,3),"неприменимо")</f>
        <v>неприменимо</v>
      </c>
      <c r="AB6" s="66" t="str">
        <f>'0. Результаты расчета'!$B$24</f>
        <v/>
      </c>
      <c r="AC6" s="77" t="s">
        <v>11</v>
      </c>
      <c r="AD6" s="77" t="s">
        <v>11</v>
      </c>
      <c r="AE6" s="78">
        <v>0.06</v>
      </c>
      <c r="AF6" s="66" t="str">
        <f>'0. Результаты расчета'!$B$25</f>
        <v/>
      </c>
      <c r="AG6" s="77" t="s">
        <v>11</v>
      </c>
      <c r="AH6" s="77" t="s">
        <v>11</v>
      </c>
      <c r="AI6" s="78">
        <v>0.06</v>
      </c>
    </row>
    <row r="7" spans="1:35">
      <c r="A7" s="69">
        <v>2</v>
      </c>
      <c r="B7" s="69" t="s">
        <v>105</v>
      </c>
      <c r="C7" s="68" t="s">
        <v>26</v>
      </c>
      <c r="D7" s="66" t="str">
        <f>'0. Результаты расчета'!$B$18</f>
        <v/>
      </c>
      <c r="E7" s="65">
        <f>'Общ обр уч'!E61</f>
        <v>28.39</v>
      </c>
      <c r="F7" s="67" t="str" cm="1">
        <f t="array" ref="F7">IFERROR(INDEX('Общ обр уч'!E9:G56,MATCH(D7*0.9999999999999,'Общ обр уч'!E9:E56)+1,2),"неприменимо")</f>
        <v>неприменимо</v>
      </c>
      <c r="G7" s="67" t="str" cm="1">
        <f t="array" ref="G7">IFERROR(INDEX('Общ обр уч'!E9:G56,MATCH(D7*0.9999999999999,'Общ обр уч'!E9:E56)+1,3),"неприменимо")</f>
        <v>неприменимо</v>
      </c>
      <c r="H7" s="66" t="str">
        <f>'0. Результаты расчета'!$B$19</f>
        <v/>
      </c>
      <c r="I7" s="65">
        <f>'Общ обр уч'!H61</f>
        <v>1.07</v>
      </c>
      <c r="J7" s="67" t="str" cm="1">
        <f t="array" ref="J7">IFERROR(INDEX('Общ обр уч'!H9:J43,MATCH(H7*0.9999999999999,'Общ обр уч'!H9:H43)+1,2),"неприменимо")</f>
        <v>неприменимо</v>
      </c>
      <c r="K7" s="67" t="str" cm="1">
        <f t="array" ref="K7">IFERROR(INDEX('Общ обр уч'!H9:J43,MATCH(H7*0.9999999999999,'Общ обр уч'!H9:H43)+1,3),"неприменимо")</f>
        <v>неприменимо</v>
      </c>
      <c r="L7" s="66" t="str">
        <f>'0. Результаты расчета'!$B$20</f>
        <v/>
      </c>
      <c r="M7" s="65">
        <f>'Общ обр уч'!K61</f>
        <v>1.59</v>
      </c>
      <c r="N7" s="67" t="str" cm="1">
        <f t="array" ref="N7">IFERROR(INDEX('Общ обр уч'!K9:M46,MATCH(L7*0.9999999999999,'Общ обр уч'!K9:K46)+1,2),"неприменимо")</f>
        <v>неприменимо</v>
      </c>
      <c r="O7" s="67" t="str" cm="1">
        <f t="array" ref="O7">IFERROR(INDEX('Общ обр уч'!K9:M46,MATCH(L7*0.9999999999999,'Общ обр уч'!K9:K46)+1,3),"неприменимо")</f>
        <v>неприменимо</v>
      </c>
      <c r="P7" s="66" t="str">
        <f>'0. Результаты расчета'!$B$21</f>
        <v/>
      </c>
      <c r="Q7" s="65">
        <f>'Общ обр уч'!B61</f>
        <v>14.16</v>
      </c>
      <c r="R7" s="67" t="str" cm="1">
        <f t="array" ref="R7">IFERROR(INDEX('Общ обр уч'!B9:D54,MATCH(P7*0.9999999999999,'Общ обр уч'!B9:B54)+1,2),"неприменимо")</f>
        <v>неприменимо</v>
      </c>
      <c r="S7" s="67" t="str" cm="1">
        <f t="array" ref="S7">IFERROR(INDEX('Общ обр уч'!B9:D54,MATCH(P7*0.9999999999999,'Общ обр уч'!B9:B54)+1,3),"неприменимо")</f>
        <v>неприменимо</v>
      </c>
      <c r="T7" s="66" t="str">
        <f>'0. Результаты расчета'!$B$22</f>
        <v/>
      </c>
      <c r="U7" s="70">
        <f>'Общ обр уч'!N61</f>
        <v>21.05</v>
      </c>
      <c r="V7" s="74" t="str" cm="1">
        <f t="array" ref="V7">IFERROR(INDEX('Общ обр уч'!N9:P54,MATCH(T7*0.9999999999999,'Общ обр уч'!N9:N54)+1,2),"неприменимо")</f>
        <v>неприменимо</v>
      </c>
      <c r="W7" s="74" t="str" cm="1">
        <f t="array" ref="W7">IFERROR(INDEX('Общ обр уч'!N9:P54,MATCH(T7*0.9999999999999,'Общ обр уч'!N9:N54)+1,3),"неприменимо")</f>
        <v>неприменимо</v>
      </c>
      <c r="X7" s="66" t="str">
        <f>'0. Результаты расчета'!$B$23</f>
        <v/>
      </c>
      <c r="Y7" s="70">
        <f>'Общ обр уч'!Q61</f>
        <v>95.3</v>
      </c>
      <c r="Z7" s="74" t="str" cm="1">
        <f t="array" ref="Z7">IFERROR(INDEX('Общ обр уч'!Q9:S52,MATCH(X7*0.9999999999999,'Общ обр уч'!Q9:Q52)+1,2),"неприменимо")</f>
        <v>неприменимо</v>
      </c>
      <c r="AA7" s="74" t="str" cm="1">
        <f t="array" ref="AA7">IFERROR(INDEX('Общ обр уч'!Q9:S52,MATCH(X7*0.9999999999999,'Общ обр уч'!Q9:Q52)+1,3),"неприменимо")</f>
        <v>неприменимо</v>
      </c>
      <c r="AB7" s="66" t="str">
        <f>'0. Результаты расчета'!$B$24</f>
        <v/>
      </c>
      <c r="AC7" s="77" t="s">
        <v>11</v>
      </c>
      <c r="AD7" s="77" t="s">
        <v>11</v>
      </c>
      <c r="AE7" s="78">
        <v>0.06</v>
      </c>
      <c r="AF7" s="66" t="str">
        <f>'0. Результаты расчета'!$B$25</f>
        <v/>
      </c>
      <c r="AG7" s="77" t="s">
        <v>11</v>
      </c>
      <c r="AH7" s="77" t="s">
        <v>11</v>
      </c>
      <c r="AI7" s="78">
        <v>0.06</v>
      </c>
    </row>
    <row r="8" spans="1:35">
      <c r="A8" s="69">
        <v>3</v>
      </c>
      <c r="B8" s="69" t="s">
        <v>106</v>
      </c>
      <c r="C8" s="68" t="s">
        <v>27</v>
      </c>
      <c r="D8" s="66" t="str">
        <f>'0. Результаты расчета'!$B$18</f>
        <v/>
      </c>
      <c r="E8" s="65">
        <f>'Уч проф обр'!E61</f>
        <v>34.25</v>
      </c>
      <c r="F8" s="67" t="str" cm="1">
        <f t="array" ref="F8">IFERROR(INDEX('Уч проф обр'!E9:G54,MATCH(D8*0.9999999999999,'Уч проф обр'!E9:E54)+1,2),"неприменимо")</f>
        <v>неприменимо</v>
      </c>
      <c r="G8" s="67" t="str" cm="1">
        <f t="array" ref="G8">IFERROR(INDEX('Уч проф обр'!E9:G54,MATCH(D8*0.9999999999999,'Уч проф обр'!E9:E54)+1,3),"неприменимо")</f>
        <v>неприменимо</v>
      </c>
      <c r="H8" s="66" t="str">
        <f>'0. Результаты расчета'!$B$19</f>
        <v/>
      </c>
      <c r="I8" s="77" t="s">
        <v>11</v>
      </c>
      <c r="J8" s="77" t="s">
        <v>11</v>
      </c>
      <c r="K8" s="78">
        <v>0.06</v>
      </c>
      <c r="L8" s="66" t="str">
        <f>'0. Результаты расчета'!$B$20</f>
        <v/>
      </c>
      <c r="M8" s="65">
        <f>'Уч проф обр'!K61</f>
        <v>1.72</v>
      </c>
      <c r="N8" s="67" t="str" cm="1">
        <f t="array" ref="N8">IFERROR(INDEX('Уч проф обр'!K9:M42,MATCH(L8*0.9999999999999,'Уч проф обр'!K9:K42)+1,2),"неприменимо")</f>
        <v>неприменимо</v>
      </c>
      <c r="O8" s="67" t="str" cm="1">
        <f t="array" ref="O8">IFERROR(INDEX('Уч проф обр'!K9:M42,MATCH(L8*0.9999999999999,'Уч проф обр'!K9:K42)+1,3),"неприменимо")</f>
        <v>неприменимо</v>
      </c>
      <c r="P8" s="66" t="str">
        <f>'0. Результаты расчета'!$B$21</f>
        <v/>
      </c>
      <c r="Q8" s="65">
        <f>'Уч проф обр'!B61</f>
        <v>17.88</v>
      </c>
      <c r="R8" s="67" t="str" cm="1">
        <f t="array" ref="R8">IFERROR(INDEX('Уч проф обр'!B9:D46,MATCH(P8*0.9999999999999,'Уч проф обр'!B9:B46)+1,2),"неприменимо")</f>
        <v>неприменимо</v>
      </c>
      <c r="S8" s="67" t="str" cm="1">
        <f t="array" ref="S8">IFERROR(INDEX('Уч проф обр'!B9:D46,MATCH(P8*0.9999999999999,'Уч проф обр'!B9:B46)+1,3),"неприменимо")</f>
        <v>неприменимо</v>
      </c>
      <c r="T8" s="66" t="str">
        <f>'0. Результаты расчета'!$B$22</f>
        <v/>
      </c>
      <c r="U8" s="77" t="s">
        <v>11</v>
      </c>
      <c r="V8" s="77" t="s">
        <v>11</v>
      </c>
      <c r="W8" s="78">
        <v>0.06</v>
      </c>
      <c r="X8" s="66" t="str">
        <f>'0. Результаты расчета'!$B$23</f>
        <v/>
      </c>
      <c r="Y8" s="77" t="s">
        <v>11</v>
      </c>
      <c r="Z8" s="77" t="s">
        <v>11</v>
      </c>
      <c r="AA8" s="78">
        <v>0.06</v>
      </c>
      <c r="AB8" s="66" t="str">
        <f>'0. Результаты расчета'!$B$24</f>
        <v/>
      </c>
      <c r="AC8" s="77" t="s">
        <v>11</v>
      </c>
      <c r="AD8" s="77" t="s">
        <v>11</v>
      </c>
      <c r="AE8" s="78">
        <v>0.06</v>
      </c>
      <c r="AF8" s="66" t="str">
        <f>'0. Результаты расчета'!$B$25</f>
        <v/>
      </c>
      <c r="AG8" s="77" t="s">
        <v>11</v>
      </c>
      <c r="AH8" s="77" t="s">
        <v>11</v>
      </c>
      <c r="AI8" s="78">
        <v>0.06</v>
      </c>
    </row>
    <row r="9" spans="1:35">
      <c r="A9" s="69">
        <v>4</v>
      </c>
      <c r="B9" s="69" t="s">
        <v>107</v>
      </c>
      <c r="C9" s="68" t="s">
        <v>28</v>
      </c>
      <c r="D9" s="66" t="str">
        <f>'0. Результаты расчета'!$B$18</f>
        <v/>
      </c>
      <c r="E9" s="65">
        <f>ДЮСШ!E61</f>
        <v>32.590000000000003</v>
      </c>
      <c r="F9" s="67" t="str" cm="1">
        <f t="array" ref="F9">IFERROR(INDEX(ДЮСШ!E9:G52,MATCH(D9*0.9999999999999,ДЮСШ!E9:E52)+1,2),"неприменимо")</f>
        <v>неприменимо</v>
      </c>
      <c r="G9" s="67" t="str" cm="1">
        <f t="array" ref="G9">IFERROR(INDEX(ДЮСШ!E9:G52,MATCH(D9*0.9999999999999,ДЮСШ!E9:E52)+1,3),"неприменимо")</f>
        <v>неприменимо</v>
      </c>
      <c r="H9" s="66" t="str">
        <f>'0. Результаты расчета'!$B$19</f>
        <v/>
      </c>
      <c r="I9" s="77" t="s">
        <v>11</v>
      </c>
      <c r="J9" s="77" t="s">
        <v>11</v>
      </c>
      <c r="K9" s="78">
        <v>0.06</v>
      </c>
      <c r="L9" s="66" t="str">
        <f>'0. Результаты расчета'!$B$20</f>
        <v/>
      </c>
      <c r="M9" s="65">
        <f>ДЮСШ!K61</f>
        <v>2.64</v>
      </c>
      <c r="N9" s="67" t="str" cm="1">
        <f t="array" ref="N9">IFERROR(INDEX(ДЮСШ!K9:M38,MATCH(L9*0.9999999999999,ДЮСШ!K9:K38)+1,2),"неприменимо")</f>
        <v>неприменимо</v>
      </c>
      <c r="O9" s="67" t="str" cm="1">
        <f t="array" ref="O9">IFERROR(INDEX(ДЮСШ!K9:M38,MATCH(L9*0.9999999999999,ДЮСШ!K9:K38)+1,3),"неприменимо")</f>
        <v>неприменимо</v>
      </c>
      <c r="P9" s="66" t="str">
        <f>'0. Результаты расчета'!$B$21</f>
        <v/>
      </c>
      <c r="Q9" s="65">
        <f>ДЮСШ!B61</f>
        <v>20.37</v>
      </c>
      <c r="R9" s="67" t="str" cm="1">
        <f t="array" ref="R9">IFERROR(INDEX(ДЮСШ!B9:D37,MATCH(P9*0.9999999999999,ДЮСШ!B9:B37)+1,2),"неприменимо")</f>
        <v>неприменимо</v>
      </c>
      <c r="S9" s="67" t="str" cm="1">
        <f t="array" ref="S9">IFERROR(INDEX(ДЮСШ!B9:D37,MATCH(P9*0.9999999999999,ДЮСШ!B9:B37)+1,3),"неприменимо")</f>
        <v>неприменимо</v>
      </c>
      <c r="T9" s="66" t="str">
        <f>'0. Результаты расчета'!$B$22</f>
        <v/>
      </c>
      <c r="U9" s="77" t="s">
        <v>11</v>
      </c>
      <c r="V9" s="77" t="s">
        <v>11</v>
      </c>
      <c r="W9" s="78">
        <v>0.06</v>
      </c>
      <c r="X9" s="66" t="str">
        <f>'0. Результаты расчета'!$B$23</f>
        <v/>
      </c>
      <c r="Y9" s="77" t="s">
        <v>11</v>
      </c>
      <c r="Z9" s="77" t="s">
        <v>11</v>
      </c>
      <c r="AA9" s="78">
        <v>0.06</v>
      </c>
      <c r="AB9" s="66" t="str">
        <f>'0. Результаты расчета'!$B$24</f>
        <v/>
      </c>
      <c r="AC9" s="77" t="s">
        <v>11</v>
      </c>
      <c r="AD9" s="77" t="s">
        <v>11</v>
      </c>
      <c r="AE9" s="78">
        <v>0.06</v>
      </c>
      <c r="AF9" s="66" t="str">
        <f>'0. Результаты расчета'!$B$25</f>
        <v/>
      </c>
      <c r="AG9" s="77" t="s">
        <v>11</v>
      </c>
      <c r="AH9" s="77" t="s">
        <v>11</v>
      </c>
      <c r="AI9" s="78">
        <v>0.06</v>
      </c>
    </row>
    <row r="10" spans="1:35">
      <c r="A10" s="69">
        <v>5</v>
      </c>
      <c r="B10" s="82" t="s">
        <v>114</v>
      </c>
      <c r="C10" s="68" t="s">
        <v>29</v>
      </c>
      <c r="D10" s="66" t="str">
        <f>'0. Результаты расчета'!$B$18</f>
        <v/>
      </c>
      <c r="E10" s="65">
        <f>'Школы искусств'!E61</f>
        <v>31.64</v>
      </c>
      <c r="F10" s="67" t="str" cm="1">
        <f t="array" ref="F10">IFERROR(INDEX('Школы искусств'!E9:G54,MATCH(D10*0.9999999999999,'Школы искусств'!E9:E54)+1,2),"неприменимо")</f>
        <v>неприменимо</v>
      </c>
      <c r="G10" s="67" t="str" cm="1">
        <f t="array" ref="G10">IFERROR(INDEX('Школы искусств'!E9:G54,MATCH(D10*0.9999999999999,'Школы искусств'!E9:E54)+1,3),"неприменимо")</f>
        <v>неприменимо</v>
      </c>
      <c r="H10" s="66" t="str">
        <f>'0. Результаты расчета'!$B$19</f>
        <v/>
      </c>
      <c r="I10" s="65">
        <f>'Школы искусств'!H61</f>
        <v>0.17</v>
      </c>
      <c r="J10" s="67" t="str" cm="1">
        <f t="array" ref="J10">IFERROR(INDEX('Школы искусств'!H9:J43,MATCH(H10*0.9999999999999,'Школы искусств'!H9:H43)+1,2),"неприменимо")</f>
        <v>неприменимо</v>
      </c>
      <c r="K10" s="67" t="str" cm="1">
        <f t="array" ref="K10">IFERROR(INDEX('Школы искусств'!H9:J43,MATCH(H10*0.9999999999999,'Школы искусств'!H9:H43)+1,3),"неприменимо")</f>
        <v>неприменимо</v>
      </c>
      <c r="L10" s="66" t="str">
        <f>'0. Результаты расчета'!$B$20</f>
        <v/>
      </c>
      <c r="M10" s="65">
        <f>'Школы искусств'!K61</f>
        <v>0.47</v>
      </c>
      <c r="N10" s="67" t="str" cm="1">
        <f t="array" ref="N10">IFERROR(INDEX('Школы искусств'!K9:M42,MATCH(L10*0.9999999999999,'Школы искусств'!K9:K42)+1,2),"неприменимо")</f>
        <v>неприменимо</v>
      </c>
      <c r="O10" s="67" t="str" cm="1">
        <f t="array" ref="O10">IFERROR(INDEX('Школы искусств'!K9:M42,MATCH(L10*0.9999999999999,'Школы искусств'!K9:K42)+1,3),"неприменимо")</f>
        <v>неприменимо</v>
      </c>
      <c r="P10" s="66" t="str">
        <f>'0. Результаты расчета'!$B$21</f>
        <v/>
      </c>
      <c r="Q10" s="65">
        <f>'Школы искусств'!B61</f>
        <v>11.2</v>
      </c>
      <c r="R10" s="67" t="str" cm="1">
        <f t="array" ref="R10">IFERROR(INDEX('Школы искусств'!B9:D45,MATCH(P10*0.9999999999999,'Школы искусств'!B9:B45)+1,2),"неприменимо")</f>
        <v>неприменимо</v>
      </c>
      <c r="S10" s="67" t="str" cm="1">
        <f t="array" ref="S10">IFERROR(INDEX('Школы искусств'!B9:D45,MATCH(P10*0.9999999999999,'Школы искусств'!B9:B45)+1,3),"неприменимо")</f>
        <v>неприменимо</v>
      </c>
      <c r="T10" s="66" t="str">
        <f>'0. Результаты расчета'!$B$22</f>
        <v/>
      </c>
      <c r="U10" s="77" t="s">
        <v>11</v>
      </c>
      <c r="V10" s="77" t="s">
        <v>11</v>
      </c>
      <c r="W10" s="78">
        <v>0.06</v>
      </c>
      <c r="X10" s="66" t="str">
        <f>'0. Результаты расчета'!$B$23</f>
        <v/>
      </c>
      <c r="Y10" s="77" t="s">
        <v>11</v>
      </c>
      <c r="Z10" s="77" t="s">
        <v>11</v>
      </c>
      <c r="AA10" s="78">
        <v>0.06</v>
      </c>
      <c r="AB10" s="66" t="str">
        <f>'0. Результаты расчета'!$B$24</f>
        <v/>
      </c>
      <c r="AC10" s="77" t="s">
        <v>11</v>
      </c>
      <c r="AD10" s="77" t="s">
        <v>11</v>
      </c>
      <c r="AE10" s="78">
        <v>0.06</v>
      </c>
      <c r="AF10" s="66" t="str">
        <f>'0. Результаты расчета'!$B$25</f>
        <v/>
      </c>
      <c r="AG10" s="77" t="s">
        <v>11</v>
      </c>
      <c r="AH10" s="77" t="s">
        <v>11</v>
      </c>
      <c r="AI10" s="78">
        <v>0.06</v>
      </c>
    </row>
    <row r="11" spans="1:35">
      <c r="A11" s="69">
        <v>6</v>
      </c>
      <c r="B11" s="82" t="s">
        <v>115</v>
      </c>
      <c r="C11" s="68" t="s">
        <v>30</v>
      </c>
      <c r="D11" s="66" t="str">
        <f>'0. Результаты расчета'!$B$18</f>
        <v/>
      </c>
      <c r="E11" s="65">
        <f>'Муз школы'!E61</f>
        <v>34.25</v>
      </c>
      <c r="F11" s="67" t="str" cm="1">
        <f t="array" ref="F11">IFERROR(INDEX('Муз школы'!E9:G56,MATCH(D11*0.9999999999999,'Муз школы'!E9:E56)+1,2),"неприменимо")</f>
        <v>неприменимо</v>
      </c>
      <c r="G11" s="67" t="str" cm="1">
        <f t="array" ref="G11">IFERROR(INDEX('Муз школы'!E9:G56,MATCH(D11*0.9999999999999,'Муз школы'!E9:E56)+1,3),"неприменимо")</f>
        <v>неприменимо</v>
      </c>
      <c r="H11" s="66" t="str">
        <f>'0. Результаты расчета'!$B$19</f>
        <v/>
      </c>
      <c r="I11" s="77" t="s">
        <v>11</v>
      </c>
      <c r="J11" s="77" t="s">
        <v>11</v>
      </c>
      <c r="K11" s="78">
        <v>0.06</v>
      </c>
      <c r="L11" s="66" t="str">
        <f>'0. Результаты расчета'!$B$20</f>
        <v/>
      </c>
      <c r="M11" s="65">
        <f>'Муз школы'!K61</f>
        <v>0.43</v>
      </c>
      <c r="N11" s="67" t="str" cm="1">
        <f t="array" ref="N11">IFERROR(INDEX('Муз школы'!K9:M42,MATCH(L11*0.9999999999999,'Муз школы'!K9:K42)+1,2),"неприменимо")</f>
        <v>неприменимо</v>
      </c>
      <c r="O11" s="67" t="str" cm="1">
        <f t="array" ref="O11">IFERROR(INDEX('Муз школы'!K9:M42,MATCH(L11*0.9999999999999,'Муз школы'!K9:K42)+1,3),"неприменимо")</f>
        <v>неприменимо</v>
      </c>
      <c r="P11" s="66" t="str">
        <f>'0. Результаты расчета'!$B$21</f>
        <v/>
      </c>
      <c r="Q11" s="65">
        <f>'Муз школы'!B61</f>
        <v>10.67</v>
      </c>
      <c r="R11" s="67" t="str" cm="1">
        <f t="array" ref="R11">IFERROR(INDEX('Муз школы'!B9:D49,MATCH(P11*0.9999999999999,'Муз школы'!B9:B49)+1,2),"неприменимо")</f>
        <v>неприменимо</v>
      </c>
      <c r="S11" s="67" t="str" cm="1">
        <f t="array" ref="S11">IFERROR(INDEX('Муз школы'!B9:D49,MATCH(P11*0.9999999999999,'Муз школы'!B9:B49)+1,3),"неприменимо")</f>
        <v>неприменимо</v>
      </c>
      <c r="T11" s="66" t="str">
        <f>'0. Результаты расчета'!$B$22</f>
        <v/>
      </c>
      <c r="U11" s="77" t="s">
        <v>11</v>
      </c>
      <c r="V11" s="77" t="s">
        <v>11</v>
      </c>
      <c r="W11" s="78">
        <v>0.06</v>
      </c>
      <c r="X11" s="66" t="str">
        <f>'0. Результаты расчета'!$B$23</f>
        <v/>
      </c>
      <c r="Y11" s="77" t="s">
        <v>11</v>
      </c>
      <c r="Z11" s="77" t="s">
        <v>11</v>
      </c>
      <c r="AA11" s="78">
        <v>0.06</v>
      </c>
      <c r="AB11" s="66" t="str">
        <f>'0. Результаты расчета'!$B$24</f>
        <v/>
      </c>
      <c r="AC11" s="77" t="s">
        <v>11</v>
      </c>
      <c r="AD11" s="77" t="s">
        <v>11</v>
      </c>
      <c r="AE11" s="78">
        <v>0.06</v>
      </c>
      <c r="AF11" s="66" t="str">
        <f>'0. Результаты расчета'!$B$25</f>
        <v/>
      </c>
      <c r="AG11" s="77" t="s">
        <v>11</v>
      </c>
      <c r="AH11" s="77" t="s">
        <v>11</v>
      </c>
      <c r="AI11" s="78">
        <v>0.06</v>
      </c>
    </row>
    <row r="12" spans="1:35">
      <c r="A12" s="69">
        <v>7</v>
      </c>
      <c r="B12" s="82" t="s">
        <v>116</v>
      </c>
      <c r="C12" s="68" t="s">
        <v>31</v>
      </c>
      <c r="D12" s="66" t="str">
        <f>'0. Результаты расчета'!$B$18</f>
        <v/>
      </c>
      <c r="E12" s="65">
        <f>'Леч уч'!E61</f>
        <v>29.15</v>
      </c>
      <c r="F12" s="67" t="str" cm="1">
        <f t="array" ref="F12">IFERROR(INDEX('Леч уч'!E9:G52,MATCH(D12*0.9999999999999,'Леч уч'!E9:E52)+1,2),"неприменимо")</f>
        <v>неприменимо</v>
      </c>
      <c r="G12" s="67" t="str" cm="1">
        <f t="array" ref="G12">IFERROR(INDEX('Леч уч'!E9:G52,MATCH(D12*0.9999999999999,'Леч уч'!E9:E52)+1,3),"неприменимо")</f>
        <v>неприменимо</v>
      </c>
      <c r="H12" s="66" t="str">
        <f>'0. Результаты расчета'!$B$19</f>
        <v/>
      </c>
      <c r="I12" s="65">
        <f>'Леч уч'!H61</f>
        <v>2.59</v>
      </c>
      <c r="J12" s="67" t="str" cm="1">
        <f t="array" ref="J12">IFERROR(INDEX('Леч уч'!H9:J34,MATCH(H12*0.9999999999999,'Леч уч'!H9:H34)+1,2),"неприменимо")</f>
        <v>неприменимо</v>
      </c>
      <c r="K12" s="67" t="str" cm="1">
        <f t="array" ref="K12">IFERROR(INDEX('Леч уч'!H9:J34,MATCH(H12*0.9999999999999,'Леч уч'!H9:H34)+1,3),"неприменимо")</f>
        <v>неприменимо</v>
      </c>
      <c r="L12" s="66" t="str">
        <f>'0. Результаты расчета'!$B$20</f>
        <v/>
      </c>
      <c r="M12" s="65">
        <f>'Леч уч'!K61</f>
        <v>4.45</v>
      </c>
      <c r="N12" s="67" t="str" cm="1">
        <f t="array" ref="N12">IFERROR(INDEX('Леч уч'!K9:M34,MATCH(L12*0.9999999999999,'Леч уч'!K9:K34)+1,2),"неприменимо")</f>
        <v>неприменимо</v>
      </c>
      <c r="O12" s="67" t="str" cm="1">
        <f t="array" ref="O12">IFERROR(INDEX('Леч уч'!K9:M34,MATCH(L12*0.9999999999999,'Леч уч'!K9:K34)+1,3),"неприменимо")</f>
        <v>неприменимо</v>
      </c>
      <c r="P12" s="66" t="str">
        <f>'0. Результаты расчета'!$B$21</f>
        <v/>
      </c>
      <c r="Q12" s="65">
        <f>'Леч уч'!B61</f>
        <v>41.13</v>
      </c>
      <c r="R12" s="67" t="str" cm="1">
        <f t="array" ref="R12">IFERROR(INDEX('Леч уч'!B9:D46,MATCH(P12*0.9999999999999,'Леч уч'!B9:B46)+1,2),"неприменимо")</f>
        <v>неприменимо</v>
      </c>
      <c r="S12" s="67" t="str" cm="1">
        <f t="array" ref="S12">IFERROR(INDEX('Леч уч'!B9:D46,MATCH(P12*0.9999999999999,'Леч уч'!B9:B46)+1,3),"неприменимо")</f>
        <v>неприменимо</v>
      </c>
      <c r="T12" s="66" t="str">
        <f>'0. Результаты расчета'!$B$22</f>
        <v/>
      </c>
      <c r="U12" s="77" t="s">
        <v>11</v>
      </c>
      <c r="V12" s="77" t="s">
        <v>11</v>
      </c>
      <c r="W12" s="78">
        <v>0.06</v>
      </c>
      <c r="X12" s="66" t="str">
        <f>'0. Результаты расчета'!$B$23</f>
        <v/>
      </c>
      <c r="Y12" s="77" t="s">
        <v>11</v>
      </c>
      <c r="Z12" s="77" t="s">
        <v>11</v>
      </c>
      <c r="AA12" s="78">
        <v>0.06</v>
      </c>
      <c r="AB12" s="66" t="str">
        <f>'0. Результаты расчета'!$B$24</f>
        <v/>
      </c>
      <c r="AC12" s="77" t="s">
        <v>11</v>
      </c>
      <c r="AD12" s="77" t="s">
        <v>11</v>
      </c>
      <c r="AE12" s="78">
        <v>0.06</v>
      </c>
      <c r="AF12" s="66" t="str">
        <f>'0. Результаты расчета'!$B$25</f>
        <v/>
      </c>
      <c r="AG12" s="77" t="s">
        <v>11</v>
      </c>
      <c r="AH12" s="77" t="s">
        <v>11</v>
      </c>
      <c r="AI12" s="78">
        <v>0.06</v>
      </c>
    </row>
    <row r="13" spans="1:35">
      <c r="A13" s="69">
        <v>8</v>
      </c>
      <c r="B13" s="82" t="s">
        <v>117</v>
      </c>
      <c r="C13" s="68" t="s">
        <v>32</v>
      </c>
      <c r="D13" s="66" t="str">
        <f>'0. Результаты расчета'!$B$18</f>
        <v/>
      </c>
      <c r="E13" s="65">
        <f>'Амб пол'!E61</f>
        <v>25.55</v>
      </c>
      <c r="F13" s="67" t="str" cm="1">
        <f t="array" ref="F13">IFERROR(INDEX('Амб пол'!E9:G55,MATCH(D13*0.9999999999999,'Амб пол'!E9:E55)+1,2),"неприменимо")</f>
        <v>неприменимо</v>
      </c>
      <c r="G13" s="67" t="str" cm="1">
        <f t="array" ref="G13">IFERROR(INDEX('Амб пол'!E9:G55,MATCH(D13*0.9999999999999,'Амб пол'!E9:E55)+1,3),"неприменимо")</f>
        <v>неприменимо</v>
      </c>
      <c r="H13" s="66" t="str">
        <f>'0. Результаты расчета'!$B$19</f>
        <v/>
      </c>
      <c r="I13" s="65">
        <f>'Амб пол'!H61</f>
        <v>1.04</v>
      </c>
      <c r="J13" s="67" t="str" cm="1">
        <f t="array" ref="J13">IFERROR(INDEX('Амб пол'!H9:J41,MATCH(H13*0.9999999999999,'Амб пол'!H9:H41)+1,2),"неприменимо")</f>
        <v>неприменимо</v>
      </c>
      <c r="K13" s="67" t="str" cm="1">
        <f t="array" ref="K13">IFERROR(INDEX('Амб пол'!H9:J41,MATCH(H13*0.9999999999999,'Амб пол'!H9:H41)+1,3),"неприменимо")</f>
        <v>неприменимо</v>
      </c>
      <c r="L13" s="66" t="str">
        <f>'0. Результаты расчета'!$B$20</f>
        <v/>
      </c>
      <c r="M13" s="65">
        <f>'Амб пол'!K61</f>
        <v>2.29</v>
      </c>
      <c r="N13" s="67" t="str" cm="1">
        <f t="array" ref="N13">IFERROR(INDEX('Амб пол'!K9:M41,MATCH(L13*0.9999999999999,'Амб пол'!K9:K41)+1,2),"неприменимо")</f>
        <v>неприменимо</v>
      </c>
      <c r="O13" s="67" t="str" cm="1">
        <f t="array" ref="O13">IFERROR(INDEX('Амб пол'!K9:M41,MATCH(L13*0.9999999999999,'Амб пол'!K9:K41)+1,3),"неприменимо")</f>
        <v>неприменимо</v>
      </c>
      <c r="P13" s="66" t="str">
        <f>'0. Результаты расчета'!$B$21</f>
        <v/>
      </c>
      <c r="Q13" s="65">
        <f>'Амб пол'!B61</f>
        <v>32.71</v>
      </c>
      <c r="R13" s="67" t="str" cm="1">
        <f t="array" ref="R13">IFERROR(INDEX('Амб пол'!B9:D48,MATCH(P13*0.9999999999999,'Амб пол'!B9:B48)+1,2),"неприменимо")</f>
        <v>неприменимо</v>
      </c>
      <c r="S13" s="67" t="str" cm="1">
        <f t="array" ref="S13">IFERROR(INDEX('Амб пол'!B9:D48,MATCH(P13*0.9999999999999,'Амб пол'!B9:B48)+1,3),"неприменимо")</f>
        <v>неприменимо</v>
      </c>
      <c r="T13" s="66" t="str">
        <f>'0. Результаты расчета'!$B$22</f>
        <v/>
      </c>
      <c r="U13" s="77" t="s">
        <v>11</v>
      </c>
      <c r="V13" s="77" t="s">
        <v>11</v>
      </c>
      <c r="W13" s="78">
        <v>0.06</v>
      </c>
      <c r="X13" s="66" t="str">
        <f>'0. Результаты расчета'!$B$23</f>
        <v/>
      </c>
      <c r="Y13" s="77" t="s">
        <v>11</v>
      </c>
      <c r="Z13" s="77" t="s">
        <v>11</v>
      </c>
      <c r="AA13" s="78">
        <v>0.06</v>
      </c>
      <c r="AB13" s="66" t="str">
        <f>'0. Результаты расчета'!$B$24</f>
        <v/>
      </c>
      <c r="AC13" s="77" t="s">
        <v>11</v>
      </c>
      <c r="AD13" s="77" t="s">
        <v>11</v>
      </c>
      <c r="AE13" s="78">
        <v>0.06</v>
      </c>
      <c r="AF13" s="66" t="str">
        <f>'0. Результаты расчета'!$B$25</f>
        <v/>
      </c>
      <c r="AG13" s="77" t="s">
        <v>11</v>
      </c>
      <c r="AH13" s="77" t="s">
        <v>11</v>
      </c>
      <c r="AI13" s="78">
        <v>0.06</v>
      </c>
    </row>
    <row r="14" spans="1:35">
      <c r="A14" s="69">
        <v>9</v>
      </c>
      <c r="B14" s="82" t="s">
        <v>118</v>
      </c>
      <c r="C14" s="68" t="s">
        <v>33</v>
      </c>
      <c r="D14" s="66" t="str">
        <f>'0. Результаты расчета'!$B$18</f>
        <v/>
      </c>
      <c r="E14" s="65">
        <f>Апт!E61</f>
        <v>28.07</v>
      </c>
      <c r="F14" s="67" t="str" cm="1">
        <f t="array" ref="F14">IFERROR(INDEX(Апт!E9:G54,MATCH(D14*0.9999999999999,Апт!E9:E54)+1,2),"неприменимо")</f>
        <v>неприменимо</v>
      </c>
      <c r="G14" s="67" t="str" cm="1">
        <f t="array" ref="G14">IFERROR(INDEX(Апт!E9:G54,MATCH(D14*0.9999999999999,Апт!E9:E54)+1,3),"неприменимо")</f>
        <v>неприменимо</v>
      </c>
      <c r="H14" s="66" t="str">
        <f>'0. Результаты расчета'!$B$19</f>
        <v/>
      </c>
      <c r="I14" s="77" t="s">
        <v>11</v>
      </c>
      <c r="J14" s="77" t="s">
        <v>11</v>
      </c>
      <c r="K14" s="78">
        <v>0.06</v>
      </c>
      <c r="L14" s="66" t="str">
        <f>'0. Результаты расчета'!$B$20</f>
        <v/>
      </c>
      <c r="M14" s="65">
        <f>Апт!K61</f>
        <v>4.5199999999999996</v>
      </c>
      <c r="N14" s="67" t="str" cm="1">
        <f t="array" ref="N14">IFERROR(INDEX(Апт!K9:M32,MATCH(L14*0.9999999999999,Апт!K9:K32)+1,2),"неприменимо")</f>
        <v>неприменимо</v>
      </c>
      <c r="O14" s="67" t="str" cm="1">
        <f t="array" ref="O14">IFERROR(INDEX(Апт!K9:M32,MATCH(L14*0.9999999999999,Апт!K9:K32)+1,3),"неприменимо")</f>
        <v>неприменимо</v>
      </c>
      <c r="P14" s="66" t="str">
        <f>'0. Результаты расчета'!$B$21</f>
        <v/>
      </c>
      <c r="Q14" s="65">
        <f>Апт!B61</f>
        <v>38.659999999999997</v>
      </c>
      <c r="R14" s="67" t="str" cm="1">
        <f t="array" ref="R14">IFERROR(INDEX(Апт!B9:D48,MATCH(P14*0.9999999999999,Апт!B9:B48)+1,2),"неприменимо")</f>
        <v>неприменимо</v>
      </c>
      <c r="S14" s="67" t="str" cm="1">
        <f t="array" ref="S14">IFERROR(INDEX(Апт!B9:D48,MATCH(P14*0.9999999999999,Апт!B9:B48)+1,3),"неприменимо")</f>
        <v>неприменимо</v>
      </c>
      <c r="T14" s="66" t="str">
        <f>'0. Результаты расчета'!$B$22</f>
        <v/>
      </c>
      <c r="U14" s="77" t="s">
        <v>11</v>
      </c>
      <c r="V14" s="77" t="s">
        <v>11</v>
      </c>
      <c r="W14" s="78">
        <v>0.06</v>
      </c>
      <c r="X14" s="66" t="str">
        <f>'0. Результаты расчета'!$B$23</f>
        <v/>
      </c>
      <c r="Y14" s="77" t="s">
        <v>11</v>
      </c>
      <c r="Z14" s="77" t="s">
        <v>11</v>
      </c>
      <c r="AA14" s="78">
        <v>0.06</v>
      </c>
      <c r="AB14" s="66" t="str">
        <f>'0. Результаты расчета'!$B$24</f>
        <v/>
      </c>
      <c r="AC14" s="77" t="s">
        <v>11</v>
      </c>
      <c r="AD14" s="77" t="s">
        <v>11</v>
      </c>
      <c r="AE14" s="78">
        <v>0.06</v>
      </c>
      <c r="AF14" s="66" t="str">
        <f>'0. Результаты расчета'!$B$25</f>
        <v/>
      </c>
      <c r="AG14" s="77" t="s">
        <v>11</v>
      </c>
      <c r="AH14" s="77" t="s">
        <v>11</v>
      </c>
      <c r="AI14" s="78">
        <v>0.06</v>
      </c>
    </row>
    <row r="15" spans="1:35">
      <c r="A15" s="69">
        <v>10</v>
      </c>
      <c r="B15" s="82" t="s">
        <v>119</v>
      </c>
      <c r="C15" s="68" t="s">
        <v>34</v>
      </c>
      <c r="D15" s="66" t="str">
        <f>'0. Результаты расчета'!$B$18</f>
        <v/>
      </c>
      <c r="E15" s="65">
        <f>Больн!E61</f>
        <v>31.42</v>
      </c>
      <c r="F15" s="67" t="str" cm="1">
        <f t="array" ref="F15">IFERROR(INDEX(Больн!E9:G53,MATCH(D15*0.9999999999999,Больн!E9:E53)+1,2),"неприменимо")</f>
        <v>неприменимо</v>
      </c>
      <c r="G15" s="67" t="str" cm="1">
        <f t="array" ref="G15">IFERROR(INDEX(Больн!E9:G53,MATCH(D15*0.9999999999999,Больн!E9:E53)+1,3),"неприменимо")</f>
        <v>неприменимо</v>
      </c>
      <c r="H15" s="66" t="str">
        <f>'0. Результаты расчета'!$B$19</f>
        <v/>
      </c>
      <c r="I15" s="65">
        <f>Больн!H61</f>
        <v>2.02</v>
      </c>
      <c r="J15" s="67" t="str" cm="1">
        <f t="array" ref="J15">IFERROR(INDEX(Больн!H9:J31,MATCH(H15*0.9999999999999,Больн!H9:H31)+1,2),"неприменимо")</f>
        <v>неприменимо</v>
      </c>
      <c r="K15" s="67" t="str" cm="1">
        <f t="array" ref="K15">IFERROR(INDEX(Больн!H9:J31,MATCH(H15*0.9999999999999,Больн!H9:H31)+1,3),"неприменимо")</f>
        <v>неприменимо</v>
      </c>
      <c r="L15" s="66" t="str">
        <f>'0. Результаты расчета'!$B$20</f>
        <v/>
      </c>
      <c r="M15" s="65">
        <f>Больн!K61</f>
        <v>4.1399999999999997</v>
      </c>
      <c r="N15" s="67" t="str" cm="1">
        <f t="array" ref="N15">IFERROR(INDEX(Больн!K9:M32,MATCH(L15*0.9999999999999,Больн!K9:K32)+1,2),"неприменимо")</f>
        <v>неприменимо</v>
      </c>
      <c r="O15" s="67" t="str" cm="1">
        <f t="array" ref="O15">IFERROR(INDEX(Больн!K9:M32,MATCH(L15*0.9999999999999,Больн!K9:K32)+1,3),"неприменимо")</f>
        <v>неприменимо</v>
      </c>
      <c r="P15" s="66" t="str">
        <f>'0. Результаты расчета'!$B$21</f>
        <v/>
      </c>
      <c r="Q15" s="65">
        <f>Больн!B61</f>
        <v>38.159999999999997</v>
      </c>
      <c r="R15" s="67" t="str" cm="1">
        <f t="array" ref="R15">IFERROR(INDEX(Больн!B9:D42,MATCH(P15*0.9999999999999,Больн!B9:B42)+1,2),"неприменимо")</f>
        <v>неприменимо</v>
      </c>
      <c r="S15" s="67" t="str" cm="1">
        <f t="array" ref="S15">IFERROR(INDEX(Больн!B9:D42,MATCH(P15*0.9999999999999,Больн!B9:B42)+1,3),"неприменимо")</f>
        <v>неприменимо</v>
      </c>
      <c r="T15" s="66" t="str">
        <f>'0. Результаты расчета'!$B$22</f>
        <v/>
      </c>
      <c r="U15" s="70">
        <f>Больн!N61</f>
        <v>0.21</v>
      </c>
      <c r="V15" s="74" t="str" cm="1">
        <f t="array" ref="V15">IFERROR(INDEX(Больн!N9:P38,MATCH(T15*0.9999999999999,Больн!N9:N38)+1,2),"неприменимо")</f>
        <v>неприменимо</v>
      </c>
      <c r="W15" s="74" t="str" cm="1">
        <f t="array" ref="W15">IFERROR(INDEX(Больн!N9:P38,MATCH(T15*0.9999999999999,Больн!N9:N38)+1,3),"неприменимо")</f>
        <v>неприменимо</v>
      </c>
      <c r="X15" s="66" t="str">
        <f>'0. Результаты расчета'!$B$23</f>
        <v/>
      </c>
      <c r="Y15" s="77" t="s">
        <v>11</v>
      </c>
      <c r="Z15" s="77" t="s">
        <v>11</v>
      </c>
      <c r="AA15" s="78">
        <v>0.06</v>
      </c>
      <c r="AB15" s="66" t="str">
        <f>'0. Результаты расчета'!$B$24</f>
        <v/>
      </c>
      <c r="AC15" s="77" t="s">
        <v>11</v>
      </c>
      <c r="AD15" s="77" t="s">
        <v>11</v>
      </c>
      <c r="AE15" s="78">
        <v>0.06</v>
      </c>
      <c r="AF15" s="66" t="str">
        <f>'0. Результаты расчета'!$B$25</f>
        <v/>
      </c>
      <c r="AG15" s="77" t="s">
        <v>11</v>
      </c>
      <c r="AH15" s="77" t="s">
        <v>11</v>
      </c>
      <c r="AI15" s="78">
        <v>0.06</v>
      </c>
    </row>
    <row r="16" spans="1:35">
      <c r="A16" s="69">
        <v>11</v>
      </c>
      <c r="B16" s="82" t="s">
        <v>120</v>
      </c>
      <c r="C16" s="68" t="s">
        <v>35</v>
      </c>
      <c r="D16" s="66" t="str">
        <f>'0. Результаты расчета'!$B$18</f>
        <v/>
      </c>
      <c r="E16" s="77" t="s">
        <v>11</v>
      </c>
      <c r="F16" s="77" t="s">
        <v>11</v>
      </c>
      <c r="G16" s="78">
        <v>0.06</v>
      </c>
      <c r="H16" s="66" t="str">
        <f>'0. Результаты расчета'!$B$19</f>
        <v/>
      </c>
      <c r="I16" s="77" t="s">
        <v>11</v>
      </c>
      <c r="J16" s="77" t="s">
        <v>11</v>
      </c>
      <c r="K16" s="78">
        <v>0.06</v>
      </c>
      <c r="L16" s="66" t="str">
        <f>'0. Результаты расчета'!$B$20</f>
        <v/>
      </c>
      <c r="M16" s="65">
        <f>ФАП!K61</f>
        <v>0.87</v>
      </c>
      <c r="N16" s="67" t="str" cm="1">
        <f t="array" ref="N16">IFERROR(INDEX(ФАП!K9:M35,MATCH(L16*0.9999999999999,ФАП!K9:K35)+1,2),"неприменимо")</f>
        <v>неприменимо</v>
      </c>
      <c r="O16" s="67" t="str" cm="1">
        <f t="array" ref="O16">IFERROR(INDEX(ФАП!K9:M35,MATCH(L16*0.9999999999999,ФАП!K9:K35)+1,3),"неприменимо")</f>
        <v>неприменимо</v>
      </c>
      <c r="P16" s="66" t="str">
        <f>'0. Результаты расчета'!$B$21</f>
        <v/>
      </c>
      <c r="Q16" s="65">
        <f>ФАП!B61</f>
        <v>3.73</v>
      </c>
      <c r="R16" s="67" t="str" cm="1">
        <f t="array" ref="R16">IFERROR(INDEX(ФАП!B9:D47,MATCH(P16*0.9999999999999,ФАП!B9:B47)+1,2),"неприменимо")</f>
        <v>неприменимо</v>
      </c>
      <c r="S16" s="67" t="str" cm="1">
        <f t="array" ref="S16">IFERROR(INDEX(ФАП!B9:D47,MATCH(P16*0.9999999999999,ФАП!B9:B47)+1,3),"неприменимо")</f>
        <v>неприменимо</v>
      </c>
      <c r="T16" s="66" t="str">
        <f>'0. Результаты расчета'!$B$22</f>
        <v/>
      </c>
      <c r="U16" s="77" t="s">
        <v>11</v>
      </c>
      <c r="V16" s="77" t="s">
        <v>11</v>
      </c>
      <c r="W16" s="78">
        <v>0.06</v>
      </c>
      <c r="X16" s="66" t="str">
        <f>'0. Результаты расчета'!$B$23</f>
        <v/>
      </c>
      <c r="Y16" s="77" t="s">
        <v>11</v>
      </c>
      <c r="Z16" s="77" t="s">
        <v>11</v>
      </c>
      <c r="AA16" s="78">
        <v>0.06</v>
      </c>
      <c r="AB16" s="66" t="str">
        <f>'0. Результаты расчета'!$B$24</f>
        <v/>
      </c>
      <c r="AC16" s="77" t="s">
        <v>11</v>
      </c>
      <c r="AD16" s="77" t="s">
        <v>11</v>
      </c>
      <c r="AE16" s="78">
        <v>0.06</v>
      </c>
      <c r="AF16" s="66" t="str">
        <f>'0. Результаты расчета'!$B$25</f>
        <v/>
      </c>
      <c r="AG16" s="77" t="s">
        <v>11</v>
      </c>
      <c r="AH16" s="77" t="s">
        <v>11</v>
      </c>
      <c r="AI16" s="78">
        <v>0.06</v>
      </c>
    </row>
    <row r="17" spans="1:35">
      <c r="A17" s="69">
        <v>12</v>
      </c>
      <c r="B17" s="82" t="s">
        <v>121</v>
      </c>
      <c r="C17" s="68" t="s">
        <v>36</v>
      </c>
      <c r="D17" s="66" t="str">
        <f>'0. Результаты расчета'!$B$18</f>
        <v/>
      </c>
      <c r="E17" s="65">
        <f>'Откр спорт'!E61</f>
        <v>35.659999999999997</v>
      </c>
      <c r="F17" s="67" t="str" cm="1">
        <f t="array" ref="F17">IFERROR(INDEX('Откр спорт'!E9:G53,MATCH(D17*0.9999999999999,'Откр спорт'!E9:E53)+1,2),"неприменимо")</f>
        <v>неприменимо</v>
      </c>
      <c r="G17" s="67" t="str" cm="1">
        <f t="array" ref="G17">IFERROR(INDEX('Откр спорт'!E9:G53,MATCH(D17*0.9999999999999,'Откр спорт'!E9:E53)+1,3),"неприменимо")</f>
        <v>неприменимо</v>
      </c>
      <c r="H17" s="66" t="str">
        <f>'0. Результаты расчета'!$B$19</f>
        <v/>
      </c>
      <c r="I17" s="77" t="s">
        <v>11</v>
      </c>
      <c r="J17" s="77" t="s">
        <v>11</v>
      </c>
      <c r="K17" s="78">
        <v>0.06</v>
      </c>
      <c r="L17" s="66" t="str">
        <f>'0. Результаты расчета'!$B$20</f>
        <v/>
      </c>
      <c r="M17" s="65">
        <f>'Откр спорт'!K61</f>
        <v>1.31</v>
      </c>
      <c r="N17" s="67" t="str" cm="1">
        <f t="array" ref="N17">IFERROR(INDEX('Откр спорт'!K9:M33,MATCH(L17*0.9999999999999,'Откр спорт'!K9:K33)+1,2),"неприменимо")</f>
        <v>неприменимо</v>
      </c>
      <c r="O17" s="67" t="str" cm="1">
        <f t="array" ref="O17">IFERROR(INDEX('Откр спорт'!K9:M33,MATCH(L17*0.9999999999999,'Откр спорт'!K9:K33)+1,3),"неприменимо")</f>
        <v>неприменимо</v>
      </c>
      <c r="P17" s="66" t="str">
        <f>'0. Результаты расчета'!$B$21</f>
        <v/>
      </c>
      <c r="Q17" s="65">
        <f>'Откр спорт'!B61</f>
        <v>25.07</v>
      </c>
      <c r="R17" s="67" t="str" cm="1">
        <f t="array" ref="R17">IFERROR(INDEX('Откр спорт'!B9:D39,MATCH(P17*0.9999999999999,'Откр спорт'!B9:B39)+1,2),"неприменимо")</f>
        <v>неприменимо</v>
      </c>
      <c r="S17" s="67" t="str" cm="1">
        <f t="array" ref="S17">IFERROR(INDEX('Откр спорт'!B9:D39,MATCH(P17*0.9999999999999,'Откр спорт'!B9:B39)+1,3),"неприменимо")</f>
        <v>неприменимо</v>
      </c>
      <c r="T17" s="66" t="str">
        <f>'0. Результаты расчета'!$B$22</f>
        <v/>
      </c>
      <c r="U17" s="77" t="s">
        <v>11</v>
      </c>
      <c r="V17" s="77" t="s">
        <v>11</v>
      </c>
      <c r="W17" s="78">
        <v>0.06</v>
      </c>
      <c r="X17" s="66" t="str">
        <f>'0. Результаты расчета'!$B$23</f>
        <v/>
      </c>
      <c r="Y17" s="77" t="s">
        <v>11</v>
      </c>
      <c r="Z17" s="77" t="s">
        <v>11</v>
      </c>
      <c r="AA17" s="78">
        <v>0.06</v>
      </c>
      <c r="AB17" s="66" t="str">
        <f>'0. Результаты расчета'!$B$24</f>
        <v/>
      </c>
      <c r="AC17" s="77" t="s">
        <v>11</v>
      </c>
      <c r="AD17" s="77" t="s">
        <v>11</v>
      </c>
      <c r="AE17" s="78">
        <v>0.06</v>
      </c>
      <c r="AF17" s="66" t="str">
        <f>'0. Результаты расчета'!$B$25</f>
        <v/>
      </c>
      <c r="AG17" s="77" t="s">
        <v>11</v>
      </c>
      <c r="AH17" s="77" t="s">
        <v>11</v>
      </c>
      <c r="AI17" s="78">
        <v>0.06</v>
      </c>
    </row>
    <row r="18" spans="1:35">
      <c r="A18" s="69">
        <v>13</v>
      </c>
      <c r="B18" s="82" t="s">
        <v>122</v>
      </c>
      <c r="C18" s="68" t="s">
        <v>37</v>
      </c>
      <c r="D18" s="66" t="str">
        <f>'0. Результаты расчета'!$B$18</f>
        <v/>
      </c>
      <c r="E18" s="65">
        <f>'Кр спорт'!E61</f>
        <v>33.29</v>
      </c>
      <c r="F18" s="67" t="str" cm="1">
        <f t="array" ref="F18">IFERROR(INDEX('Кр спорт'!E9:G54,MATCH(D18*0.9999999999999,'Кр спорт'!E9:E54)+1,2),"неприменимо")</f>
        <v>неприменимо</v>
      </c>
      <c r="G18" s="67" t="str" cm="1">
        <f t="array" ref="G18">IFERROR(INDEX('Кр спорт'!E9:G54,MATCH(D18*0.9999999999999,'Кр спорт'!E9:E54)+1,3),"неприменимо")</f>
        <v>неприменимо</v>
      </c>
      <c r="H18" s="66" t="str">
        <f>'0. Результаты расчета'!$B$19</f>
        <v/>
      </c>
      <c r="I18" s="65">
        <f>'Кр спорт'!H61</f>
        <v>0.62</v>
      </c>
      <c r="J18" s="67" t="str" cm="1">
        <f t="array" ref="J18">IFERROR(INDEX('Кр спорт'!H9:J33,MATCH(H18*0.9999999999999,'Кр спорт'!H9:H33)+1,2),"неприменимо")</f>
        <v>неприменимо</v>
      </c>
      <c r="K18" s="67" t="str" cm="1">
        <f t="array" ref="K18">IFERROR(INDEX('Кр спорт'!H9:J33,MATCH(H18*0.9999999999999,'Кр спорт'!H9:H33)+1,3),"неприменимо")</f>
        <v>неприменимо</v>
      </c>
      <c r="L18" s="66" t="str">
        <f>'0. Результаты расчета'!$B$20</f>
        <v/>
      </c>
      <c r="M18" s="66">
        <f>'Кр спорт'!K61</f>
        <v>1</v>
      </c>
      <c r="N18" s="67" t="str" cm="1">
        <f t="array" ref="N18">IFERROR(INDEX('Кр спорт'!K9:M37,MATCH(L18*0.9999999999999,'Кр спорт'!K9:K37)+1,2),"неприменимо")</f>
        <v>неприменимо</v>
      </c>
      <c r="O18" s="67" t="str" cm="1">
        <f t="array" ref="O18">IFERROR(INDEX('Кр спорт'!K9:M37,MATCH(L18*0.9999999999999,'Кр спорт'!K9:K37)+1,3),"неприменимо")</f>
        <v>неприменимо</v>
      </c>
      <c r="P18" s="66" t="str">
        <f>'0. Результаты расчета'!$B$21</f>
        <v/>
      </c>
      <c r="Q18" s="65">
        <f>'Кр спорт'!B61</f>
        <v>18.2</v>
      </c>
      <c r="R18" s="67" t="str" cm="1">
        <f t="array" ref="R18">IFERROR(INDEX('Кр спорт'!B9:D44,MATCH(P18*0.9999999999999,'Кр спорт'!B9:B44)+1,2),"неприменимо")</f>
        <v>неприменимо</v>
      </c>
      <c r="S18" s="67" t="str" cm="1">
        <f t="array" ref="S18">IFERROR(INDEX('Кр спорт'!B9:D44,MATCH(P18*0.9999999999999,'Кр спорт'!B9:B44)+1,3),"неприменимо")</f>
        <v>неприменимо</v>
      </c>
      <c r="T18" s="66" t="str">
        <f>'0. Результаты расчета'!$B$22</f>
        <v/>
      </c>
      <c r="U18" s="77" t="s">
        <v>11</v>
      </c>
      <c r="V18" s="77" t="s">
        <v>11</v>
      </c>
      <c r="W18" s="78">
        <v>0.06</v>
      </c>
      <c r="X18" s="66" t="str">
        <f>'0. Результаты расчета'!$B$23</f>
        <v/>
      </c>
      <c r="Y18" s="77" t="s">
        <v>11</v>
      </c>
      <c r="Z18" s="77" t="s">
        <v>11</v>
      </c>
      <c r="AA18" s="78">
        <v>0.06</v>
      </c>
      <c r="AB18" s="66" t="str">
        <f>'0. Результаты расчета'!$B$24</f>
        <v/>
      </c>
      <c r="AC18" s="77" t="s">
        <v>11</v>
      </c>
      <c r="AD18" s="77" t="s">
        <v>11</v>
      </c>
      <c r="AE18" s="78">
        <v>0.06</v>
      </c>
      <c r="AF18" s="66" t="str">
        <f>'0. Результаты расчета'!$B$25</f>
        <v/>
      </c>
      <c r="AG18" s="77" t="s">
        <v>11</v>
      </c>
      <c r="AH18" s="77" t="s">
        <v>11</v>
      </c>
      <c r="AI18" s="78">
        <v>0.06</v>
      </c>
    </row>
    <row r="19" spans="1:35">
      <c r="A19" s="69">
        <v>14</v>
      </c>
      <c r="B19" s="82" t="s">
        <v>123</v>
      </c>
      <c r="C19" s="68" t="s">
        <v>38</v>
      </c>
      <c r="D19" s="66" t="str">
        <f>'0. Результаты расчета'!$B$18</f>
        <v/>
      </c>
      <c r="E19" s="65">
        <f>Бассейны!E61</f>
        <v>49.23</v>
      </c>
      <c r="F19" s="67" t="str" cm="1">
        <f t="array" ref="F19">IFERROR(INDEX(Бассейны!E9:G50,MATCH(D19*0.9999999999999,Бассейны!E9:E50)+1,2),"неприменимо")</f>
        <v>неприменимо</v>
      </c>
      <c r="G19" s="67" t="str" cm="1">
        <f t="array" ref="G19">IFERROR(INDEX(Бассейны!E9:G50,MATCH(D19*0.9999999999999,Бассейны!E9:E50)+1,3),"неприменимо")</f>
        <v>неприменимо</v>
      </c>
      <c r="H19" s="66" t="str">
        <f>'0. Результаты расчета'!$B$19</f>
        <v/>
      </c>
      <c r="I19" s="77" t="s">
        <v>11</v>
      </c>
      <c r="J19" s="77" t="s">
        <v>11</v>
      </c>
      <c r="K19" s="78">
        <v>0.06</v>
      </c>
      <c r="L19" s="66" t="str">
        <f>'0. Результаты расчета'!$B$20</f>
        <v/>
      </c>
      <c r="M19" s="66">
        <f>Бассейны!K61</f>
        <v>5.73</v>
      </c>
      <c r="N19" s="67" t="str" cm="1">
        <f t="array" ref="N19">IFERROR(INDEX(Бассейны!K9:M37,MATCH(L19*0.9999999999999,Бассейны!K9:K37)+1,2),"неприменимо")</f>
        <v>неприменимо</v>
      </c>
      <c r="O19" s="67" t="str" cm="1">
        <f t="array" ref="O19">IFERROR(INDEX(Бассейны!K9:M37,MATCH(L19*0.9999999999999,Бассейны!K9:K37)+1,3),"неприменимо")</f>
        <v>неприменимо</v>
      </c>
      <c r="P19" s="66" t="str">
        <f>'0. Результаты расчета'!$B$21</f>
        <v/>
      </c>
      <c r="Q19" s="65">
        <f>Бассейны!B61</f>
        <v>59.22</v>
      </c>
      <c r="R19" s="67" t="str" cm="1">
        <f t="array" ref="R19">IFERROR(INDEX(Бассейны!B9:D53,MATCH(P19*0.9999999999999,Бассейны!B9:B53)+1,2),"неприменимо")</f>
        <v>неприменимо</v>
      </c>
      <c r="S19" s="67" t="str" cm="1">
        <f t="array" ref="S19">IFERROR(INDEX(Бассейны!B9:D53,MATCH(P19*0.9999999999999,Бассейны!B9:B53)+1,3),"неприменимо")</f>
        <v>неприменимо</v>
      </c>
      <c r="T19" s="66" t="str">
        <f>'0. Результаты расчета'!$B$22</f>
        <v/>
      </c>
      <c r="U19" s="77" t="s">
        <v>11</v>
      </c>
      <c r="V19" s="77" t="s">
        <v>11</v>
      </c>
      <c r="W19" s="78">
        <v>0.06</v>
      </c>
      <c r="X19" s="66" t="str">
        <f>'0. Результаты расчета'!$B$23</f>
        <v/>
      </c>
      <c r="Y19" s="77" t="s">
        <v>11</v>
      </c>
      <c r="Z19" s="77" t="s">
        <v>11</v>
      </c>
      <c r="AA19" s="78">
        <v>0.06</v>
      </c>
      <c r="AB19" s="66" t="str">
        <f>'0. Результаты расчета'!$B$24</f>
        <v/>
      </c>
      <c r="AC19" s="77" t="s">
        <v>11</v>
      </c>
      <c r="AD19" s="77" t="s">
        <v>11</v>
      </c>
      <c r="AE19" s="78">
        <v>0.06</v>
      </c>
      <c r="AF19" s="66" t="str">
        <f>'0. Результаты расчета'!$B$25</f>
        <v/>
      </c>
      <c r="AG19" s="77" t="s">
        <v>11</v>
      </c>
      <c r="AH19" s="77" t="s">
        <v>11</v>
      </c>
      <c r="AI19" s="78">
        <v>0.06</v>
      </c>
    </row>
    <row r="20" spans="1:35">
      <c r="A20" s="69">
        <v>15</v>
      </c>
      <c r="B20" s="82" t="s">
        <v>124</v>
      </c>
      <c r="C20" s="68" t="s">
        <v>39</v>
      </c>
      <c r="D20" s="66" t="str">
        <f>'0. Результаты расчета'!$B$18</f>
        <v/>
      </c>
      <c r="E20" s="65">
        <f>Библиотеки!E61</f>
        <v>29.2</v>
      </c>
      <c r="F20" s="67" t="str" cm="1">
        <f t="array" ref="F20">IFERROR(INDEX(Библиотеки!E9:G55,MATCH(D20*0.9999999999999,Библиотеки!E9:E55)+1,2),"неприменимо")</f>
        <v>неприменимо</v>
      </c>
      <c r="G20" s="67" t="str" cm="1">
        <f t="array" ref="G20">IFERROR(INDEX(Библиотеки!E9:G55,MATCH(D20*0.9999999999999,Библиотеки!E9:E55)+1,3),"неприменимо")</f>
        <v>неприменимо</v>
      </c>
      <c r="H20" s="66" t="str">
        <f>'0. Результаты расчета'!$B$19</f>
        <v/>
      </c>
      <c r="I20" s="65">
        <f>Библиотеки!H61</f>
        <v>1.5</v>
      </c>
      <c r="J20" s="67" t="str" cm="1">
        <f t="array" ref="J20">IFERROR(INDEX(Библиотеки!H9:J43,MATCH(H20*0.9999999999999,Библиотеки!H9:H43)+1,2),"неприменимо")</f>
        <v>неприменимо</v>
      </c>
      <c r="K20" s="67" t="str" cm="1">
        <f t="array" ref="K20">IFERROR(INDEX(Библиотеки!H9:J43,MATCH(H20*0.9999999999999,Библиотеки!H9:H43)+1,3),"неприменимо")</f>
        <v>неприменимо</v>
      </c>
      <c r="L20" s="66" t="str">
        <f>'0. Результаты расчета'!$B$20</f>
        <v/>
      </c>
      <c r="M20" s="66">
        <f>Библиотеки!K61</f>
        <v>4.0999999999999996</v>
      </c>
      <c r="N20" s="67" t="str" cm="1">
        <f t="array" ref="N20">IFERROR(INDEX(Библиотеки!K9:M49,MATCH(L20*0.9999999999999,Библиотеки!K9:K49)+1,2),"неприменимо")</f>
        <v>неприменимо</v>
      </c>
      <c r="O20" s="67" t="str" cm="1">
        <f t="array" ref="O20">IFERROR(INDEX(Библиотеки!K9:M49,MATCH(L20*0.9999999999999,Библиотеки!K9:K49)+1,3),"неприменимо")</f>
        <v>неприменимо</v>
      </c>
      <c r="P20" s="66" t="str">
        <f>'0. Результаты расчета'!$B$21</f>
        <v/>
      </c>
      <c r="Q20" s="65">
        <f>Библиотеки!B61</f>
        <v>12.1</v>
      </c>
      <c r="R20" s="67" t="str" cm="1">
        <f t="array" ref="R20">IFERROR(INDEX(Библиотеки!B9:D47,MATCH(P20*0.9999999999999,Библиотеки!B9:B47)+1,2),"неприменимо")</f>
        <v>неприменимо</v>
      </c>
      <c r="S20" s="67" t="str" cm="1">
        <f t="array" ref="S20">IFERROR(INDEX(Библиотеки!B9:D47,MATCH(P20*0.9999999999999,Библиотеки!B9:B47)+1,3),"неприменимо")</f>
        <v>неприменимо</v>
      </c>
      <c r="T20" s="66" t="str">
        <f>'0. Результаты расчета'!$B$22</f>
        <v/>
      </c>
      <c r="U20" s="77" t="s">
        <v>11</v>
      </c>
      <c r="V20" s="77" t="s">
        <v>11</v>
      </c>
      <c r="W20" s="78">
        <v>0.06</v>
      </c>
      <c r="X20" s="66" t="str">
        <f>'0. Результаты расчета'!$B$23</f>
        <v/>
      </c>
      <c r="Y20" s="77" t="s">
        <v>11</v>
      </c>
      <c r="Z20" s="77" t="s">
        <v>11</v>
      </c>
      <c r="AA20" s="78">
        <v>0.06</v>
      </c>
      <c r="AB20" s="66" t="str">
        <f>'0. Результаты расчета'!$B$24</f>
        <v/>
      </c>
      <c r="AC20" s="77" t="s">
        <v>11</v>
      </c>
      <c r="AD20" s="77" t="s">
        <v>11</v>
      </c>
      <c r="AE20" s="78">
        <v>0.06</v>
      </c>
      <c r="AF20" s="66" t="str">
        <f>'0. Результаты расчета'!$B$25</f>
        <v/>
      </c>
      <c r="AG20" s="77" t="s">
        <v>11</v>
      </c>
      <c r="AH20" s="77" t="s">
        <v>11</v>
      </c>
      <c r="AI20" s="78">
        <v>0.06</v>
      </c>
    </row>
    <row r="21" spans="1:35" ht="15.75" customHeight="1">
      <c r="A21" s="69">
        <v>16</v>
      </c>
      <c r="B21" s="82" t="s">
        <v>125</v>
      </c>
      <c r="C21" s="68" t="s">
        <v>40</v>
      </c>
      <c r="D21" s="66" t="str">
        <f>'0. Результаты расчета'!$B$18</f>
        <v/>
      </c>
      <c r="E21" s="65">
        <f>Музеи!E61</f>
        <v>29.27</v>
      </c>
      <c r="F21" s="67" t="str" cm="1">
        <f t="array" ref="F21">IFERROR(INDEX(Музеи!E9:G53,MATCH(D21*0.9999999999999,Музеи!E9:E53)+1,2),"неприменимо")</f>
        <v>неприменимо</v>
      </c>
      <c r="G21" s="67" t="str" cm="1">
        <f t="array" ref="G21">IFERROR(INDEX(Музеи!E9:G53,MATCH(D21*0.9999999999999,Музеи!E9:E53)+1,3),"неприменимо")</f>
        <v>неприменимо</v>
      </c>
      <c r="H21" s="66" t="str">
        <f>'0. Результаты расчета'!$B$19</f>
        <v/>
      </c>
      <c r="I21" s="77" t="s">
        <v>11</v>
      </c>
      <c r="J21" s="77" t="s">
        <v>11</v>
      </c>
      <c r="K21" s="78">
        <v>0.06</v>
      </c>
      <c r="L21" s="66" t="str">
        <f>'0. Результаты расчета'!$B$20</f>
        <v/>
      </c>
      <c r="M21" s="66">
        <f>Музеи!K61</f>
        <v>0.17</v>
      </c>
      <c r="N21" s="67" t="str" cm="1">
        <f t="array" ref="N21">IFERROR(INDEX(Музеи!K9:M25,MATCH(L21*0.9999999999999,Музеи!K9:K25)+1,2),"неприменимо")</f>
        <v>неприменимо</v>
      </c>
      <c r="O21" s="67" t="str" cm="1">
        <f t="array" ref="O21">IFERROR(INDEX(Музеи!K9:M25,MATCH(L21*0.9999999999999,Музеи!K9:K25)+1,3),"неприменимо")</f>
        <v>неприменимо</v>
      </c>
      <c r="P21" s="66" t="str">
        <f>'0. Результаты расчета'!$B$21</f>
        <v/>
      </c>
      <c r="Q21" s="65">
        <f>Музеи!B61</f>
        <v>18.8</v>
      </c>
      <c r="R21" s="67" t="str" cm="1">
        <f t="array" ref="R21">IFERROR(INDEX(Музеи!B9:D39,MATCH(P21*0.9999999999999,Музеи!B9:B39)+1,2),"неприменимо")</f>
        <v>неприменимо</v>
      </c>
      <c r="S21" s="67" t="str" cm="1">
        <f t="array" ref="S21">IFERROR(INDEX(Музеи!B9:D39,MATCH(P21*0.9999999999999,Музеи!B9:B39)+1,3),"неприменимо")</f>
        <v>неприменимо</v>
      </c>
      <c r="T21" s="66" t="str">
        <f>'0. Результаты расчета'!$B$22</f>
        <v/>
      </c>
      <c r="U21" s="77" t="s">
        <v>11</v>
      </c>
      <c r="V21" s="77" t="s">
        <v>11</v>
      </c>
      <c r="W21" s="78">
        <v>0.06</v>
      </c>
      <c r="X21" s="66" t="str">
        <f>'0. Результаты расчета'!$B$23</f>
        <v/>
      </c>
      <c r="Y21" s="77" t="s">
        <v>11</v>
      </c>
      <c r="Z21" s="77" t="s">
        <v>11</v>
      </c>
      <c r="AA21" s="78">
        <v>0.06</v>
      </c>
      <c r="AB21" s="66" t="str">
        <f>'0. Результаты расчета'!$B$24</f>
        <v/>
      </c>
      <c r="AC21" s="77" t="s">
        <v>11</v>
      </c>
      <c r="AD21" s="77" t="s">
        <v>11</v>
      </c>
      <c r="AE21" s="78">
        <v>0.06</v>
      </c>
      <c r="AF21" s="66" t="str">
        <f>'0. Результаты расчета'!$B$25</f>
        <v/>
      </c>
      <c r="AG21" s="77" t="s">
        <v>11</v>
      </c>
      <c r="AH21" s="77" t="s">
        <v>11</v>
      </c>
      <c r="AI21" s="78">
        <v>0.06</v>
      </c>
    </row>
    <row r="22" spans="1:35" ht="15.75" customHeight="1">
      <c r="A22" s="69">
        <v>17</v>
      </c>
      <c r="B22" s="82" t="s">
        <v>126</v>
      </c>
      <c r="C22" s="68" t="s">
        <v>41</v>
      </c>
      <c r="D22" s="66" t="str">
        <f>'0. Результаты расчета'!$B$18</f>
        <v/>
      </c>
      <c r="E22" s="65">
        <f>Театры!E61</f>
        <v>25.89</v>
      </c>
      <c r="F22" s="67" t="str" cm="1">
        <f t="array" ref="F22">IFERROR(INDEX(Театры!E9:G54,MATCH(D22*0.9999999999999,Театры!E9:E54)+1,2),"неприменимо")</f>
        <v>неприменимо</v>
      </c>
      <c r="G22" s="67" t="str" cm="1">
        <f t="array" ref="G22">IFERROR(INDEX(Театры!E9:G54,MATCH(D22*0.9999999999999,Театры!E9:E54)+1,3),"неприменимо")</f>
        <v>неприменимо</v>
      </c>
      <c r="H22" s="66" t="str">
        <f>'0. Результаты расчета'!$B$19</f>
        <v/>
      </c>
      <c r="I22" s="77" t="s">
        <v>11</v>
      </c>
      <c r="J22" s="77" t="s">
        <v>11</v>
      </c>
      <c r="K22" s="78">
        <v>0.06</v>
      </c>
      <c r="L22" s="66" t="str">
        <f>'0. Результаты расчета'!$B$20</f>
        <v/>
      </c>
      <c r="M22" s="66">
        <f>Театры!K61</f>
        <v>0.5</v>
      </c>
      <c r="N22" s="67" t="str" cm="1">
        <f t="array" ref="N22">IFERROR(INDEX(Театры!K9:M29,MATCH(L22*0.9999999999999,Театры!K9:K29)+1,2),"неприменимо")</f>
        <v>неприменимо</v>
      </c>
      <c r="O22" s="67" t="str" cm="1">
        <f t="array" ref="O22">IFERROR(INDEX(Театры!K9:M29,MATCH(L22*0.9999999999999,Театры!K9:K29)+1,3),"неприменимо")</f>
        <v>неприменимо</v>
      </c>
      <c r="P22" s="66" t="str">
        <f>'0. Результаты расчета'!$B$21</f>
        <v/>
      </c>
      <c r="Q22" s="65">
        <f>Театры!B61</f>
        <v>26.23</v>
      </c>
      <c r="R22" s="67" t="str" cm="1">
        <f t="array" ref="R22">IFERROR(INDEX(Театры!B9:D44,MATCH(P22*0.9999999999999,Театры!B9:B44)+1,2),"неприменимо")</f>
        <v>неприменимо</v>
      </c>
      <c r="S22" s="67" t="str" cm="1">
        <f t="array" ref="S22">IFERROR(INDEX(Театры!B9:D44,MATCH(P22*0.9999999999999,Театры!B9:B44)+1,3),"неприменимо")</f>
        <v>неприменимо</v>
      </c>
      <c r="T22" s="66" t="str">
        <f>'0. Результаты расчета'!$B$22</f>
        <v/>
      </c>
      <c r="U22" s="77" t="s">
        <v>11</v>
      </c>
      <c r="V22" s="77" t="s">
        <v>11</v>
      </c>
      <c r="W22" s="78">
        <v>0.06</v>
      </c>
      <c r="X22" s="66" t="str">
        <f>'0. Результаты расчета'!$B$23</f>
        <v/>
      </c>
      <c r="Y22" s="77" t="s">
        <v>11</v>
      </c>
      <c r="Z22" s="77" t="s">
        <v>11</v>
      </c>
      <c r="AA22" s="78">
        <v>0.06</v>
      </c>
      <c r="AB22" s="66" t="str">
        <f>'0. Результаты расчета'!$B$24</f>
        <v/>
      </c>
      <c r="AC22" s="77" t="s">
        <v>11</v>
      </c>
      <c r="AD22" s="77" t="s">
        <v>11</v>
      </c>
      <c r="AE22" s="78">
        <v>0.06</v>
      </c>
      <c r="AF22" s="66" t="str">
        <f>'0. Результаты расчета'!$B$25</f>
        <v/>
      </c>
      <c r="AG22" s="77" t="s">
        <v>11</v>
      </c>
      <c r="AH22" s="77" t="s">
        <v>11</v>
      </c>
      <c r="AI22" s="78">
        <v>0.06</v>
      </c>
    </row>
    <row r="23" spans="1:35" ht="15.75" customHeight="1">
      <c r="A23" s="69">
        <v>18</v>
      </c>
      <c r="B23" s="82" t="s">
        <v>127</v>
      </c>
      <c r="C23" s="68" t="s">
        <v>42</v>
      </c>
      <c r="D23" s="66" t="str">
        <f>'0. Результаты расчета'!$B$18</f>
        <v/>
      </c>
      <c r="E23" s="65">
        <f>Клубы!E61</f>
        <v>30.6</v>
      </c>
      <c r="F23" s="67" t="str" cm="1">
        <f t="array" ref="F23">IFERROR(INDEX(Клубы!E9:G53,MATCH(D23*0.9999999999999,Клубы!E9:E53)+1,2),"неприменимо")</f>
        <v>неприменимо</v>
      </c>
      <c r="G23" s="67" t="str" cm="1">
        <f t="array" ref="G23">IFERROR(INDEX(Клубы!E9:G53,MATCH(D23*0.9999999999999,Клубы!E9:E53)+1,3),"неприменимо")</f>
        <v>неприменимо</v>
      </c>
      <c r="H23" s="66" t="str">
        <f>'0. Результаты расчета'!$B$19</f>
        <v/>
      </c>
      <c r="I23" s="65">
        <f>Клубы!H61</f>
        <v>0.12</v>
      </c>
      <c r="J23" s="67" t="str" cm="1">
        <f t="array" ref="J23">IFERROR(INDEX(Клубы!H9:J33,MATCH(H23*0.9999999999999,Клубы!H9:H33)+1,2),"неприменимо")</f>
        <v>неприменимо</v>
      </c>
      <c r="K23" s="67" t="str" cm="1">
        <f t="array" ref="K23">IFERROR(INDEX(Клубы!H9:J33,MATCH(H23*0.9999999999999,Клубы!H9:H33)+1,3),"неприменимо")</f>
        <v>неприменимо</v>
      </c>
      <c r="L23" s="66" t="str">
        <f>'0. Результаты расчета'!$B$20</f>
        <v/>
      </c>
      <c r="M23" s="66">
        <f>Клубы!K61</f>
        <v>0.82</v>
      </c>
      <c r="N23" s="67" t="str" cm="1">
        <f t="array" ref="N23">IFERROR(INDEX(Клубы!K9:M38,MATCH(L23*0.9999999999999,Клубы!K9:K38)+1,2),"неприменимо")</f>
        <v>неприменимо</v>
      </c>
      <c r="O23" s="67" t="str" cm="1">
        <f t="array" ref="O23">IFERROR(INDEX(Клубы!K9:M38,MATCH(L23*0.9999999999999,Клубы!K9:K38)+1,3),"неприменимо")</f>
        <v>неприменимо</v>
      </c>
      <c r="P23" s="66" t="str">
        <f>'0. Результаты расчета'!$B$21</f>
        <v/>
      </c>
      <c r="Q23" s="65">
        <f>Клубы!B61</f>
        <v>9.26</v>
      </c>
      <c r="R23" s="67" t="str" cm="1">
        <f t="array" ref="R23">IFERROR(INDEX(Клубы!B9:D37,MATCH(P23*0.9999999999999,Клубы!B9:B37)+1,2),"неприменимо")</f>
        <v>неприменимо</v>
      </c>
      <c r="S23" s="67" t="str" cm="1">
        <f t="array" ref="S23">IFERROR(INDEX(Клубы!B9:D37,MATCH(P23*0.9999999999999,Клубы!B9:B37)+1,3),"неприменимо")</f>
        <v>неприменимо</v>
      </c>
      <c r="T23" s="66" t="str">
        <f>'0. Результаты расчета'!$B$22</f>
        <v/>
      </c>
      <c r="U23" s="77" t="s">
        <v>11</v>
      </c>
      <c r="V23" s="77" t="s">
        <v>11</v>
      </c>
      <c r="W23" s="78">
        <v>0.06</v>
      </c>
      <c r="X23" s="66" t="str">
        <f>'0. Результаты расчета'!$B$23</f>
        <v/>
      </c>
      <c r="Y23" s="77" t="s">
        <v>11</v>
      </c>
      <c r="Z23" s="77" t="s">
        <v>11</v>
      </c>
      <c r="AA23" s="78">
        <v>0.06</v>
      </c>
      <c r="AB23" s="66" t="str">
        <f>'0. Результаты расчета'!$B$24</f>
        <v/>
      </c>
      <c r="AC23" s="77" t="s">
        <v>11</v>
      </c>
      <c r="AD23" s="77" t="s">
        <v>11</v>
      </c>
      <c r="AE23" s="78">
        <v>0.06</v>
      </c>
      <c r="AF23" s="66" t="str">
        <f>'0. Результаты расчета'!$B$25</f>
        <v/>
      </c>
      <c r="AG23" s="77" t="s">
        <v>11</v>
      </c>
      <c r="AH23" s="77" t="s">
        <v>11</v>
      </c>
      <c r="AI23" s="78">
        <v>0.06</v>
      </c>
    </row>
    <row r="24" spans="1:35" ht="15.75" customHeight="1">
      <c r="A24" s="69">
        <v>19</v>
      </c>
      <c r="B24" s="82" t="s">
        <v>128</v>
      </c>
      <c r="C24" s="68" t="s">
        <v>43</v>
      </c>
      <c r="D24" s="66" t="str">
        <f>'0. Результаты расчета'!$B$18</f>
        <v/>
      </c>
      <c r="E24" s="65">
        <f>'Адм здания'!E61</f>
        <v>29.7</v>
      </c>
      <c r="F24" s="67" t="str" cm="1">
        <f t="array" ref="F24">IFERROR(INDEX('Адм здания'!E9:G54,MATCH(D24*0.9999999999999,'Адм здания'!E9:E54)+1,2),"неприменимо")</f>
        <v>неприменимо</v>
      </c>
      <c r="G24" s="67" t="str" cm="1">
        <f t="array" ref="G24">IFERROR(INDEX('Адм здания'!E9:G54,MATCH(D24*0.9999999999999,'Адм здания'!E9:E54)+1,3),"неприменимо")</f>
        <v>неприменимо</v>
      </c>
      <c r="H24" s="66" t="str">
        <f>'0. Результаты расчета'!$B$19</f>
        <v/>
      </c>
      <c r="I24" s="65">
        <f>'Адм здания'!H61</f>
        <v>2.3199999999999998</v>
      </c>
      <c r="J24" s="67" t="str" cm="1">
        <f t="array" ref="J24">IFERROR(INDEX('Адм здания'!H9:J37,MATCH(H24*0.9999999999999,'Адм здания'!H9:H37)+1,2),"неприменимо")</f>
        <v>неприменимо</v>
      </c>
      <c r="K24" s="67" t="str" cm="1">
        <f t="array" ref="K24">IFERROR(INDEX('Адм здания'!H9:J37,MATCH(H24*0.9999999999999,'Адм здания'!H9:H37)+1,3),"неприменимо")</f>
        <v>неприменимо</v>
      </c>
      <c r="L24" s="66" t="str">
        <f>'0. Результаты расчета'!$B$20</f>
        <v/>
      </c>
      <c r="M24" s="66">
        <f>'Адм здания'!K61</f>
        <v>5.0999999999999996</v>
      </c>
      <c r="N24" s="67" t="str" cm="1">
        <f t="array" ref="N24">IFERROR(INDEX('Адм здания'!K9:M43,MATCH(L24*0.9999999999999,'Адм здания'!K9:K43)+1,2),"неприменимо")</f>
        <v>неприменимо</v>
      </c>
      <c r="O24" s="67" t="str" cm="1">
        <f t="array" ref="O24">IFERROR(INDEX('Адм здания'!K9:M43,MATCH(L24*0.9999999999999,'Адм здания'!K9:K43)+1,3),"неприменимо")</f>
        <v>неприменимо</v>
      </c>
      <c r="P24" s="66" t="str">
        <f>'0. Результаты расчета'!$B$21</f>
        <v/>
      </c>
      <c r="Q24" s="65">
        <f>'Адм здания'!B61</f>
        <v>33.299999999999997</v>
      </c>
      <c r="R24" s="67" t="str" cm="1">
        <f t="array" ref="R24">IFERROR(INDEX('Адм здания'!B9:D42,MATCH(P24*0.9999999999999,'Адм здания'!B9:B42)+1,2),"неприменимо")</f>
        <v>неприменимо</v>
      </c>
      <c r="S24" s="67" t="str" cm="1">
        <f t="array" ref="S24">IFERROR(INDEX('Адм здания'!B9:D42,MATCH(P24*0.9999999999999,'Адм здания'!B9:B42)+1,3),"неприменимо")</f>
        <v>неприменимо</v>
      </c>
      <c r="T24" s="66" t="str">
        <f>'0. Результаты расчета'!$B$22</f>
        <v/>
      </c>
      <c r="U24" s="70">
        <f>'Адм здания'!N61</f>
        <v>22</v>
      </c>
      <c r="V24" s="74" t="str" cm="1">
        <f t="array" ref="V24">IFERROR(INDEX('Адм здания'!N9:P51,MATCH(T24*0.9999999999999,'Адм здания'!N9:N51)+1,2),"неприменимо")</f>
        <v>неприменимо</v>
      </c>
      <c r="W24" s="74" t="str" cm="1">
        <f t="array" ref="W24">IFERROR(INDEX('Адм здания'!N9:P51,MATCH(T24*0.9999999999999,'Адм здания'!N9:N51)+1,3),"неприменимо")</f>
        <v>неприменимо</v>
      </c>
      <c r="X24" s="66" t="str">
        <f>'0. Результаты расчета'!$B$23</f>
        <v/>
      </c>
      <c r="Y24" s="70">
        <f>'Адм здания'!Q61</f>
        <v>156.5</v>
      </c>
      <c r="Z24" s="74" t="str" cm="1">
        <f t="array" ref="Z24">IFERROR(INDEX('Адм здания'!Q9:S44,MATCH(X24*0.9999999999999,'Адм здания'!Q9:Q44)+1,2),"неприменимо")</f>
        <v>неприменимо</v>
      </c>
      <c r="AA24" s="74" t="str" cm="1">
        <f t="array" ref="AA24">IFERROR(INDEX('Адм здания'!Q9:S44,MATCH(X24*0.9999999999999,'Адм здания'!Q9:Q44)+1,3),"неприменимо")</f>
        <v>неприменимо</v>
      </c>
      <c r="AB24" s="66" t="str">
        <f>'0. Результаты расчета'!$B$24</f>
        <v/>
      </c>
      <c r="AC24" s="77" t="s">
        <v>11</v>
      </c>
      <c r="AD24" s="77" t="s">
        <v>11</v>
      </c>
      <c r="AE24" s="78">
        <v>0.06</v>
      </c>
      <c r="AF24" s="66" t="str">
        <f>'0. Результаты расчета'!$B$25</f>
        <v/>
      </c>
      <c r="AG24" s="77" t="s">
        <v>11</v>
      </c>
      <c r="AH24" s="77" t="s">
        <v>11</v>
      </c>
      <c r="AI24" s="78">
        <v>0.06</v>
      </c>
    </row>
    <row r="25" spans="1:35" ht="15.75" customHeight="1">
      <c r="A25" s="69">
        <v>20</v>
      </c>
      <c r="B25" s="82" t="s">
        <v>129</v>
      </c>
      <c r="C25" s="68" t="s">
        <v>44</v>
      </c>
      <c r="D25" s="66" t="str">
        <f>'0. Результаты расчета'!$B$18</f>
        <v/>
      </c>
      <c r="E25" s="65">
        <f>Собесы!E61</f>
        <v>51.7</v>
      </c>
      <c r="F25" s="67" t="str" cm="1">
        <f t="array" ref="F25">IFERROR(INDEX(Собесы!E9:G54,MATCH(D25*0.9999999999999,Собесы!E9:E54)+1,2),"неприменимо")</f>
        <v>неприменимо</v>
      </c>
      <c r="G25" s="67" t="str" cm="1">
        <f t="array" ref="G25">IFERROR(INDEX(Собесы!E9:G54,MATCH(D25*0.9999999999999,Собесы!E9:E54)+1,3),"неприменимо")</f>
        <v>неприменимо</v>
      </c>
      <c r="H25" s="66" t="str">
        <f>'0. Результаты расчета'!$B$19</f>
        <v/>
      </c>
      <c r="I25" s="65">
        <f>Собесы!H61</f>
        <v>1.75</v>
      </c>
      <c r="J25" s="67" t="str" cm="1">
        <f t="array" ref="J25">IFERROR(INDEX(Собесы!H9:J39,MATCH(H25*0.9999999999999,Собесы!H9:H39)+1,2),"неприменимо")</f>
        <v>неприменимо</v>
      </c>
      <c r="K25" s="67" t="str" cm="1">
        <f t="array" ref="K25">IFERROR(INDEX(Собесы!H9:J39,MATCH(H25*0.9999999999999,Собесы!H9:H39)+1,3),"неприменимо")</f>
        <v>неприменимо</v>
      </c>
      <c r="L25" s="66" t="str">
        <f>'0. Результаты расчета'!$B$20</f>
        <v/>
      </c>
      <c r="M25" s="66">
        <f>Собесы!K61</f>
        <v>3.7</v>
      </c>
      <c r="N25" s="67" t="str" cm="1">
        <f t="array" ref="N25">IFERROR(INDEX(Собесы!K9:M46,MATCH(L25*0.9999999999999,Собесы!K9:K46)+1,2),"неприменимо")</f>
        <v>неприменимо</v>
      </c>
      <c r="O25" s="67" t="str" cm="1">
        <f t="array" ref="O25">IFERROR(INDEX(Собесы!K9:M46,MATCH(L25*0.9999999999999,Собесы!K9:K46)+1,3),"неприменимо")</f>
        <v>неприменимо</v>
      </c>
      <c r="P25" s="66" t="str">
        <f>'0. Результаты расчета'!$B$21</f>
        <v/>
      </c>
      <c r="Q25" s="65">
        <f>Собесы!B61</f>
        <v>27.8</v>
      </c>
      <c r="R25" s="67" t="str" cm="1">
        <f t="array" ref="R25">IFERROR(INDEX(Собесы!B9:D49,MATCH(P25*0.9999999999999,Собесы!B9:B49)+1,2),"неприменимо")</f>
        <v>неприменимо</v>
      </c>
      <c r="S25" s="67" t="str" cm="1">
        <f t="array" ref="S25">IFERROR(INDEX(Собесы!B9:D49,MATCH(P25*0.9999999999999,Собесы!B9:B49)+1,3),"неприменимо")</f>
        <v>неприменимо</v>
      </c>
      <c r="T25" s="66" t="str">
        <f>'0. Результаты расчета'!$B$22</f>
        <v/>
      </c>
      <c r="U25" s="70">
        <f>Собесы!N61</f>
        <v>21.6</v>
      </c>
      <c r="V25" s="74" t="str" cm="1">
        <f t="array" ref="V25">IFERROR(INDEX(Собесы!N9:P55,MATCH(T25*0.9999999999999,'Адм здания'!N10:N52)+1,2),"неприменимо")</f>
        <v>неприменимо</v>
      </c>
      <c r="W25" s="74" t="str" cm="1">
        <f t="array" ref="W25">IFERROR(INDEX(Собесы!N9:P55,MATCH(T25*0.9999999999999,'Адм здания'!N10:N52)+1,3),"неприменимо")</f>
        <v>неприменимо</v>
      </c>
      <c r="X25" s="66" t="str">
        <f>'0. Результаты расчета'!$B$23</f>
        <v/>
      </c>
      <c r="Y25" s="77" t="s">
        <v>11</v>
      </c>
      <c r="Z25" s="77" t="s">
        <v>11</v>
      </c>
      <c r="AA25" s="78">
        <v>0.06</v>
      </c>
      <c r="AB25" s="66" t="str">
        <f>'0. Результаты расчета'!$B$24</f>
        <v/>
      </c>
      <c r="AC25" s="77" t="s">
        <v>11</v>
      </c>
      <c r="AD25" s="77" t="s">
        <v>11</v>
      </c>
      <c r="AE25" s="78">
        <v>0.06</v>
      </c>
      <c r="AF25" s="66" t="str">
        <f>'0. Результаты расчета'!$B$25</f>
        <v/>
      </c>
      <c r="AG25" s="77" t="s">
        <v>11</v>
      </c>
      <c r="AH25" s="77" t="s">
        <v>11</v>
      </c>
      <c r="AI25" s="78">
        <v>0.06</v>
      </c>
    </row>
    <row r="26" spans="1:35" ht="15.75" customHeight="1">
      <c r="A26" s="69">
        <v>21</v>
      </c>
      <c r="B26" s="82" t="s">
        <v>130</v>
      </c>
      <c r="C26" s="68" t="s">
        <v>45</v>
      </c>
      <c r="D26" s="66" t="str">
        <f>'0. Результаты расчета'!$B$18</f>
        <v/>
      </c>
      <c r="E26" s="65">
        <f>НИИ!E61</f>
        <v>31.2</v>
      </c>
      <c r="F26" s="67" t="str" cm="1">
        <f t="array" ref="F26">IFERROR(INDEX(НИИ!E9:G56,MATCH(D26*0.9999999999999,НИИ!E9:E56)+1,2),"неприменимо")</f>
        <v>неприменимо</v>
      </c>
      <c r="G26" s="67" t="str" cm="1">
        <f t="array" ref="G26">IFERROR(INDEX(НИИ!E9:G56,MATCH(D26*0.9999999999999,НИИ!E9:E56)+1,3),"неприменимо")</f>
        <v>неприменимо</v>
      </c>
      <c r="H26" s="66" t="str">
        <f>'0. Результаты расчета'!$B$19</f>
        <v/>
      </c>
      <c r="I26" s="77" t="s">
        <v>11</v>
      </c>
      <c r="J26" s="77" t="s">
        <v>11</v>
      </c>
      <c r="K26" s="78">
        <v>0.06</v>
      </c>
      <c r="L26" s="66" t="str">
        <f>'0. Результаты расчета'!$B$20</f>
        <v/>
      </c>
      <c r="M26" s="66">
        <f>НИИ!K61</f>
        <v>10.1</v>
      </c>
      <c r="N26" s="67" t="str" cm="1">
        <f t="array" ref="N26">IFERROR(INDEX(НИИ!K9:M40,MATCH(L26*0.9999999999999,НИИ!K9:K40)+1,2),"неприменимо")</f>
        <v>неприменимо</v>
      </c>
      <c r="O26" s="67" t="str" cm="1">
        <f t="array" ref="O26">IFERROR(INDEX(НИИ!K9:M40,MATCH(L26*0.9999999999999,НИИ!K9:K40)+1,3),"неприменимо")</f>
        <v>неприменимо</v>
      </c>
      <c r="P26" s="66" t="str">
        <f>'0. Результаты расчета'!$B$21</f>
        <v/>
      </c>
      <c r="Q26" s="65">
        <f>НИИ!B61</f>
        <v>36.200000000000003</v>
      </c>
      <c r="R26" s="67" t="str" cm="1">
        <f t="array" ref="R26">IFERROR(INDEX(НИИ!B9:D45,MATCH(P26*0.9999999999999,НИИ!B9:B45)+1,2),"неприменимо")</f>
        <v>неприменимо</v>
      </c>
      <c r="S26" s="67" t="str" cm="1">
        <f t="array" ref="S26">IFERROR(INDEX(НИИ!B9:D45,MATCH(P26*0.9999999999999,НИИ!B9:B45)+1,3),"неприменимо")</f>
        <v>неприменимо</v>
      </c>
      <c r="T26" s="66" t="str">
        <f>'0. Результаты расчета'!$B$22</f>
        <v/>
      </c>
      <c r="U26" s="77" t="s">
        <v>11</v>
      </c>
      <c r="V26" s="77" t="s">
        <v>11</v>
      </c>
      <c r="W26" s="78">
        <v>0.06</v>
      </c>
      <c r="X26" s="66" t="str">
        <f>'0. Результаты расчета'!$B$23</f>
        <v/>
      </c>
      <c r="Y26" s="77" t="s">
        <v>11</v>
      </c>
      <c r="Z26" s="77" t="s">
        <v>11</v>
      </c>
      <c r="AA26" s="78">
        <v>0.06</v>
      </c>
      <c r="AB26" s="66" t="str">
        <f>'0. Результаты расчета'!$B$24</f>
        <v/>
      </c>
      <c r="AC26" s="77" t="s">
        <v>11</v>
      </c>
      <c r="AD26" s="77" t="s">
        <v>11</v>
      </c>
      <c r="AE26" s="78">
        <v>0.06</v>
      </c>
      <c r="AF26" s="66" t="str">
        <f>'0. Результаты расчета'!$B$25</f>
        <v/>
      </c>
      <c r="AG26" s="77" t="s">
        <v>11</v>
      </c>
      <c r="AH26" s="77" t="s">
        <v>11</v>
      </c>
      <c r="AI26" s="78">
        <v>0.06</v>
      </c>
    </row>
    <row r="27" spans="1:35" ht="15.75" customHeight="1">
      <c r="A27" s="69">
        <v>22</v>
      </c>
      <c r="B27" s="82"/>
      <c r="C27" s="68" t="s">
        <v>46</v>
      </c>
      <c r="D27" s="66" t="str">
        <f>'0. Результаты расчета'!$B$18</f>
        <v/>
      </c>
      <c r="E27" s="77" t="s">
        <v>11</v>
      </c>
      <c r="F27" s="77" t="s">
        <v>11</v>
      </c>
      <c r="G27" s="78">
        <v>0.06</v>
      </c>
      <c r="H27" s="66" t="str">
        <f>'0. Результаты расчета'!$B$19</f>
        <v/>
      </c>
      <c r="I27" s="77" t="s">
        <v>11</v>
      </c>
      <c r="J27" s="77" t="s">
        <v>11</v>
      </c>
      <c r="K27" s="78">
        <v>0.06</v>
      </c>
      <c r="L27" s="66" t="str">
        <f>'0. Результаты расчета'!$B$20</f>
        <v/>
      </c>
      <c r="M27" s="77" t="s">
        <v>11</v>
      </c>
      <c r="N27" s="77" t="s">
        <v>11</v>
      </c>
      <c r="O27" s="78">
        <v>0.06</v>
      </c>
      <c r="P27" s="66" t="str">
        <f>'0. Результаты расчета'!$B$21</f>
        <v/>
      </c>
      <c r="Q27" s="77" t="s">
        <v>11</v>
      </c>
      <c r="R27" s="77" t="s">
        <v>11</v>
      </c>
      <c r="S27" s="78">
        <v>0.06</v>
      </c>
      <c r="T27" s="66" t="str">
        <f>'0. Результаты расчета'!$B$22</f>
        <v/>
      </c>
      <c r="U27" s="77" t="s">
        <v>11</v>
      </c>
      <c r="V27" s="77" t="s">
        <v>11</v>
      </c>
      <c r="W27" s="78">
        <v>0.06</v>
      </c>
      <c r="X27" s="66" t="str">
        <f>'0. Результаты расчета'!$B$23</f>
        <v/>
      </c>
      <c r="Y27" s="77" t="s">
        <v>11</v>
      </c>
      <c r="Z27" s="77" t="s">
        <v>11</v>
      </c>
      <c r="AA27" s="78">
        <v>0.06</v>
      </c>
      <c r="AB27" s="66" t="str">
        <f>'0. Результаты расчета'!$B$24</f>
        <v/>
      </c>
      <c r="AC27" s="77" t="s">
        <v>11</v>
      </c>
      <c r="AD27" s="77" t="s">
        <v>11</v>
      </c>
      <c r="AE27" s="78">
        <v>0.06</v>
      </c>
      <c r="AF27" s="66" t="str">
        <f>'0. Результаты расчета'!$B$25</f>
        <v/>
      </c>
      <c r="AG27" s="77" t="s">
        <v>11</v>
      </c>
      <c r="AH27" s="77" t="s">
        <v>11</v>
      </c>
      <c r="AI27" s="78">
        <v>0.06</v>
      </c>
    </row>
    <row r="28" spans="1:35" ht="15.75" customHeight="1">
      <c r="A28" s="1"/>
      <c r="B28" s="1"/>
      <c r="C28" s="1"/>
    </row>
    <row r="29" spans="1:35" ht="15.75" customHeight="1">
      <c r="A29" s="1"/>
      <c r="B29" s="1"/>
      <c r="C29" s="1"/>
    </row>
    <row r="30" spans="1:35" ht="15.75" customHeight="1">
      <c r="A30" s="1"/>
      <c r="B30" s="1"/>
      <c r="C30" s="1"/>
      <c r="K30"/>
    </row>
    <row r="31" spans="1:35" ht="15.75" customHeight="1">
      <c r="A31" s="1"/>
      <c r="B31" s="1"/>
      <c r="C31" s="1"/>
    </row>
    <row r="32" spans="1:35" ht="15.75" customHeight="1">
      <c r="A32" s="1"/>
      <c r="B32" s="1"/>
      <c r="C32" s="1"/>
    </row>
    <row r="33" spans="1:3" ht="15.75" customHeight="1">
      <c r="A33" s="1"/>
      <c r="B33" s="1"/>
      <c r="C33" s="1"/>
    </row>
    <row r="34" spans="1:3" ht="15.75" customHeight="1">
      <c r="A34" s="1"/>
      <c r="B34" s="1"/>
      <c r="C34" s="1"/>
    </row>
    <row r="35" spans="1:3" ht="15.75" customHeight="1">
      <c r="A35" s="1"/>
      <c r="B35" s="1"/>
      <c r="C35" s="1"/>
    </row>
    <row r="36" spans="1:3" ht="15.75" customHeight="1">
      <c r="A36" s="1"/>
      <c r="B36" s="1"/>
      <c r="C36" s="1"/>
    </row>
    <row r="37" spans="1:3" ht="15.75" customHeight="1">
      <c r="A37" s="1"/>
      <c r="B37" s="1"/>
      <c r="C37" s="1"/>
    </row>
    <row r="38" spans="1:3" ht="15.75" customHeight="1">
      <c r="A38" s="1"/>
      <c r="B38" s="1"/>
      <c r="C38" s="1"/>
    </row>
    <row r="39" spans="1:3" ht="15.75" customHeight="1">
      <c r="A39" s="1"/>
      <c r="B39" s="1"/>
      <c r="C39" s="1"/>
    </row>
    <row r="40" spans="1:3" ht="15.75" customHeight="1">
      <c r="A40" s="1"/>
      <c r="B40" s="1"/>
      <c r="C40" s="1"/>
    </row>
    <row r="41" spans="1:3" ht="15.75" customHeight="1">
      <c r="A41" s="1"/>
      <c r="B41" s="1"/>
      <c r="C41" s="1"/>
    </row>
    <row r="42" spans="1:3" ht="15.75" customHeight="1">
      <c r="A42" s="1"/>
      <c r="B42" s="1"/>
      <c r="C42" s="1"/>
    </row>
    <row r="43" spans="1:3" ht="15.75" customHeight="1">
      <c r="A43" s="1"/>
      <c r="B43" s="1"/>
      <c r="C43" s="1"/>
    </row>
    <row r="44" spans="1:3" ht="15.75" customHeight="1">
      <c r="A44" s="1"/>
      <c r="B44" s="1"/>
      <c r="C44" s="1"/>
    </row>
    <row r="45" spans="1:3" ht="15.75" customHeight="1">
      <c r="A45" s="1"/>
      <c r="B45" s="1"/>
      <c r="C45" s="1"/>
    </row>
    <row r="46" spans="1:3" ht="15.75" customHeight="1">
      <c r="A46" s="1"/>
      <c r="B46" s="1"/>
      <c r="C46" s="1"/>
    </row>
    <row r="47" spans="1:3" ht="15.75" customHeight="1">
      <c r="A47" s="1"/>
      <c r="B47" s="1"/>
      <c r="C47" s="1"/>
    </row>
    <row r="48" spans="1:3" ht="15.75" customHeight="1">
      <c r="A48" s="1"/>
      <c r="B48" s="1"/>
      <c r="C48" s="1"/>
    </row>
    <row r="49" spans="1:3" ht="15.75" customHeight="1">
      <c r="A49" s="1"/>
      <c r="B49" s="1"/>
      <c r="C49" s="1"/>
    </row>
    <row r="50" spans="1:3" ht="15.75" customHeight="1">
      <c r="A50" s="1"/>
      <c r="B50" s="1"/>
      <c r="C50" s="1"/>
    </row>
    <row r="51" spans="1:3" ht="15.75" customHeight="1">
      <c r="A51" s="1"/>
      <c r="B51" s="1"/>
      <c r="C51" s="1"/>
    </row>
    <row r="52" spans="1:3" ht="15.75" customHeight="1">
      <c r="A52" s="1"/>
      <c r="B52" s="1"/>
      <c r="C52" s="1"/>
    </row>
    <row r="53" spans="1:3" ht="15.75" customHeight="1">
      <c r="A53" s="1"/>
      <c r="B53" s="1"/>
      <c r="C53" s="1"/>
    </row>
    <row r="54" spans="1:3" ht="15.75" customHeight="1">
      <c r="A54" s="1"/>
      <c r="B54" s="1"/>
      <c r="C54" s="1"/>
    </row>
    <row r="55" spans="1:3" ht="15.75" customHeight="1">
      <c r="A55" s="1"/>
      <c r="B55" s="1"/>
      <c r="C55" s="1"/>
    </row>
    <row r="56" spans="1:3" ht="15.75" customHeight="1">
      <c r="A56" s="1"/>
      <c r="B56" s="1"/>
      <c r="C56" s="1"/>
    </row>
    <row r="57" spans="1:3" ht="15.75" customHeight="1">
      <c r="A57" s="1"/>
      <c r="B57" s="1"/>
      <c r="C57" s="1"/>
    </row>
    <row r="58" spans="1:3" ht="15.75" customHeight="1">
      <c r="A58" s="1"/>
      <c r="B58" s="1"/>
      <c r="C58" s="1"/>
    </row>
    <row r="59" spans="1:3" ht="15.75" customHeight="1">
      <c r="A59" s="1"/>
      <c r="B59" s="1"/>
      <c r="C59" s="1"/>
    </row>
    <row r="60" spans="1:3" ht="15.75" customHeight="1">
      <c r="A60" s="1"/>
      <c r="B60" s="1"/>
      <c r="C60" s="1"/>
    </row>
    <row r="61" spans="1:3" ht="15.75" customHeight="1">
      <c r="A61" s="1"/>
      <c r="B61" s="1"/>
      <c r="C61" s="1"/>
    </row>
    <row r="62" spans="1:3" ht="15.75" customHeight="1">
      <c r="A62" s="1"/>
      <c r="B62" s="1"/>
      <c r="C62" s="1"/>
    </row>
    <row r="63" spans="1:3" ht="15.75" customHeight="1">
      <c r="A63" s="1"/>
      <c r="B63" s="1"/>
      <c r="C63" s="1"/>
    </row>
    <row r="64" spans="1:3" ht="15.75" customHeight="1">
      <c r="A64" s="1"/>
      <c r="B64" s="1"/>
      <c r="C64" s="1"/>
    </row>
    <row r="65" spans="1:3" ht="15.75" customHeight="1">
      <c r="A65" s="1"/>
      <c r="B65" s="1"/>
      <c r="C65" s="1"/>
    </row>
    <row r="66" spans="1:3" ht="15.75" customHeight="1">
      <c r="A66" s="1"/>
      <c r="B66" s="1"/>
      <c r="C66" s="1"/>
    </row>
    <row r="67" spans="1:3" ht="15.75" customHeight="1">
      <c r="A67" s="1"/>
      <c r="B67" s="1"/>
      <c r="C67" s="1"/>
    </row>
    <row r="68" spans="1:3" ht="15.75" customHeight="1">
      <c r="A68" s="1"/>
      <c r="B68" s="1"/>
      <c r="C68" s="1"/>
    </row>
    <row r="69" spans="1:3" ht="15.75" customHeight="1">
      <c r="A69" s="1"/>
      <c r="B69" s="1"/>
      <c r="C69" s="1"/>
    </row>
    <row r="70" spans="1:3" ht="15.75" customHeight="1">
      <c r="A70" s="1"/>
      <c r="B70" s="1"/>
      <c r="C70" s="1"/>
    </row>
    <row r="71" spans="1:3" ht="15.75" customHeight="1">
      <c r="A71" s="1"/>
      <c r="B71" s="1"/>
      <c r="C71" s="1"/>
    </row>
    <row r="72" spans="1:3" ht="15.75" customHeight="1">
      <c r="A72" s="1"/>
      <c r="B72" s="1"/>
      <c r="C72" s="1"/>
    </row>
    <row r="73" spans="1:3" ht="15.75" customHeight="1">
      <c r="A73" s="1"/>
      <c r="B73" s="1"/>
      <c r="C73" s="1"/>
    </row>
    <row r="74" spans="1:3" ht="15.75" customHeight="1">
      <c r="A74" s="1"/>
      <c r="B74" s="1"/>
      <c r="C74" s="1"/>
    </row>
    <row r="75" spans="1:3" ht="15.75" customHeight="1">
      <c r="A75" s="1"/>
      <c r="B75" s="1"/>
      <c r="C75" s="1"/>
    </row>
    <row r="76" spans="1:3" ht="15.75" customHeight="1">
      <c r="A76" s="1"/>
      <c r="B76" s="1"/>
      <c r="C76" s="1"/>
    </row>
    <row r="77" spans="1:3" ht="15.75" customHeight="1">
      <c r="A77" s="1"/>
      <c r="B77" s="1"/>
      <c r="C77" s="1"/>
    </row>
    <row r="78" spans="1:3" ht="15.75" customHeight="1">
      <c r="A78" s="1"/>
      <c r="B78" s="1"/>
      <c r="C78" s="1"/>
    </row>
    <row r="79" spans="1:3" ht="15.75" customHeight="1">
      <c r="A79" s="1"/>
      <c r="B79" s="1"/>
      <c r="C79" s="1"/>
    </row>
    <row r="80" spans="1:3" ht="15.75" customHeight="1">
      <c r="A80" s="1"/>
      <c r="B80" s="1"/>
      <c r="C80" s="1"/>
    </row>
    <row r="81" spans="1:3" ht="15.75" customHeight="1">
      <c r="A81" s="1"/>
      <c r="B81" s="1"/>
      <c r="C81" s="1"/>
    </row>
    <row r="82" spans="1:3" ht="15.75" customHeight="1">
      <c r="A82" s="1"/>
      <c r="B82" s="1"/>
      <c r="C82" s="1"/>
    </row>
    <row r="83" spans="1:3" ht="15.75" customHeight="1">
      <c r="A83" s="1"/>
      <c r="B83" s="1"/>
      <c r="C83" s="1"/>
    </row>
    <row r="84" spans="1:3" ht="15.75" customHeight="1">
      <c r="A84" s="1"/>
      <c r="B84" s="1"/>
      <c r="C84" s="1"/>
    </row>
    <row r="85" spans="1:3" ht="15.75" customHeight="1">
      <c r="A85" s="1"/>
      <c r="B85" s="1"/>
      <c r="C85" s="1"/>
    </row>
    <row r="86" spans="1:3" ht="15.75" customHeight="1">
      <c r="A86" s="1"/>
      <c r="B86" s="1"/>
      <c r="C86" s="1"/>
    </row>
    <row r="87" spans="1:3" ht="15.75" customHeight="1">
      <c r="A87" s="1"/>
      <c r="B87" s="1"/>
      <c r="C87" s="1"/>
    </row>
    <row r="88" spans="1:3" ht="15.75" customHeight="1">
      <c r="A88" s="1"/>
      <c r="B88" s="1"/>
      <c r="C88" s="1"/>
    </row>
    <row r="89" spans="1:3" ht="15.75" customHeight="1">
      <c r="A89" s="1"/>
      <c r="B89" s="1"/>
      <c r="C89" s="1"/>
    </row>
    <row r="90" spans="1:3" ht="15.75" customHeight="1">
      <c r="A90" s="1"/>
      <c r="B90" s="1"/>
      <c r="C90" s="1"/>
    </row>
    <row r="91" spans="1:3" ht="15.75" customHeight="1">
      <c r="A91" s="1"/>
      <c r="B91" s="1"/>
      <c r="C91" s="1"/>
    </row>
    <row r="92" spans="1:3" ht="15.75" customHeight="1">
      <c r="A92" s="1"/>
      <c r="B92" s="1"/>
      <c r="C92" s="1"/>
    </row>
    <row r="93" spans="1:3" ht="15.75" customHeight="1">
      <c r="A93" s="1"/>
      <c r="B93" s="1"/>
      <c r="C93" s="1"/>
    </row>
    <row r="94" spans="1:3" ht="15.75" customHeight="1">
      <c r="A94" s="1"/>
      <c r="B94" s="1"/>
      <c r="C94" s="1"/>
    </row>
    <row r="95" spans="1:3" ht="15.75" customHeight="1">
      <c r="A95" s="1"/>
      <c r="B95" s="1"/>
      <c r="C95" s="1"/>
    </row>
    <row r="96" spans="1:3" ht="15.75" customHeight="1">
      <c r="A96" s="1"/>
      <c r="B96" s="1"/>
      <c r="C96" s="1"/>
    </row>
    <row r="97" spans="1:3" ht="15.75" customHeight="1">
      <c r="A97" s="1"/>
      <c r="B97" s="1"/>
      <c r="C97" s="1"/>
    </row>
    <row r="98" spans="1:3" ht="15.75" customHeight="1">
      <c r="A98" s="1"/>
      <c r="B98" s="1"/>
      <c r="C98" s="1"/>
    </row>
    <row r="99" spans="1:3" ht="15.75" customHeight="1">
      <c r="A99" s="1"/>
      <c r="B99" s="1"/>
      <c r="C99" s="1"/>
    </row>
    <row r="100" spans="1:3" ht="15.75" customHeight="1">
      <c r="A100" s="1"/>
      <c r="B100" s="1"/>
      <c r="C100" s="1"/>
    </row>
    <row r="101" spans="1:3" ht="15.75" customHeight="1">
      <c r="A101" s="1"/>
      <c r="B101" s="1"/>
      <c r="C101" s="1"/>
    </row>
    <row r="102" spans="1:3" ht="15.75" customHeight="1">
      <c r="A102" s="1"/>
      <c r="B102" s="1"/>
      <c r="C102" s="1"/>
    </row>
    <row r="103" spans="1:3" ht="15.75" customHeight="1">
      <c r="A103" s="1"/>
      <c r="B103" s="1"/>
      <c r="C103" s="1"/>
    </row>
    <row r="104" spans="1:3" ht="15.75" customHeight="1">
      <c r="A104" s="1"/>
      <c r="B104" s="1"/>
      <c r="C104" s="1"/>
    </row>
    <row r="105" spans="1:3" ht="15.75" customHeight="1">
      <c r="A105" s="1"/>
      <c r="B105" s="1"/>
      <c r="C105" s="1"/>
    </row>
    <row r="106" spans="1:3" ht="15.75" customHeight="1">
      <c r="A106" s="1"/>
      <c r="B106" s="1"/>
      <c r="C106" s="1"/>
    </row>
    <row r="107" spans="1:3" ht="15.75" customHeight="1">
      <c r="A107" s="1"/>
      <c r="B107" s="1"/>
      <c r="C107" s="1"/>
    </row>
    <row r="108" spans="1:3" ht="15.75" customHeight="1">
      <c r="A108" s="1"/>
      <c r="B108" s="1"/>
      <c r="C108" s="1"/>
    </row>
    <row r="109" spans="1:3" ht="15.75" customHeight="1">
      <c r="A109" s="1"/>
      <c r="B109" s="1"/>
      <c r="C109" s="1"/>
    </row>
    <row r="110" spans="1:3" ht="15.75" customHeight="1">
      <c r="A110" s="1"/>
      <c r="B110" s="1"/>
      <c r="C110" s="1"/>
    </row>
    <row r="111" spans="1:3" ht="15.75" customHeight="1">
      <c r="A111" s="1"/>
      <c r="B111" s="1"/>
      <c r="C111" s="1"/>
    </row>
    <row r="112" spans="1:3" ht="15.75" customHeight="1">
      <c r="A112" s="1"/>
      <c r="B112" s="1"/>
      <c r="C112" s="1"/>
    </row>
    <row r="113" spans="1:3" ht="15.75" customHeight="1">
      <c r="A113" s="1"/>
      <c r="B113" s="1"/>
      <c r="C113" s="1"/>
    </row>
    <row r="114" spans="1:3" ht="15.75" customHeight="1">
      <c r="A114" s="1"/>
      <c r="B114" s="1"/>
      <c r="C114" s="1"/>
    </row>
    <row r="115" spans="1:3" ht="15.75" customHeight="1">
      <c r="A115" s="1"/>
      <c r="B115" s="1"/>
      <c r="C115" s="1"/>
    </row>
    <row r="116" spans="1:3" ht="15.75" customHeight="1">
      <c r="A116" s="1"/>
      <c r="B116" s="1"/>
      <c r="C116" s="1"/>
    </row>
    <row r="117" spans="1:3" ht="15.75" customHeight="1">
      <c r="A117" s="1"/>
      <c r="B117" s="1"/>
      <c r="C117" s="1"/>
    </row>
    <row r="118" spans="1:3" ht="15.75" customHeight="1">
      <c r="A118" s="1"/>
      <c r="B118" s="1"/>
      <c r="C118" s="1"/>
    </row>
    <row r="119" spans="1:3" ht="15.75" customHeight="1">
      <c r="A119" s="1"/>
      <c r="B119" s="1"/>
      <c r="C119" s="1"/>
    </row>
    <row r="120" spans="1:3" ht="15.75" customHeight="1">
      <c r="A120" s="1"/>
      <c r="B120" s="1"/>
      <c r="C120" s="1"/>
    </row>
    <row r="121" spans="1:3" ht="15.75" customHeight="1">
      <c r="A121" s="1"/>
      <c r="B121" s="1"/>
      <c r="C121" s="1"/>
    </row>
    <row r="122" spans="1:3" ht="15.75" customHeight="1">
      <c r="A122" s="1"/>
      <c r="B122" s="1"/>
      <c r="C122" s="1"/>
    </row>
    <row r="123" spans="1:3" ht="15.75" customHeight="1">
      <c r="A123" s="1"/>
      <c r="B123" s="1"/>
      <c r="C123" s="1"/>
    </row>
    <row r="124" spans="1:3" ht="15.75" customHeight="1">
      <c r="A124" s="1"/>
      <c r="B124" s="1"/>
      <c r="C124" s="1"/>
    </row>
    <row r="125" spans="1:3" ht="15.75" customHeight="1">
      <c r="A125" s="1"/>
      <c r="B125" s="1"/>
      <c r="C125" s="1"/>
    </row>
    <row r="126" spans="1:3" ht="15.75" customHeight="1">
      <c r="A126" s="1"/>
      <c r="B126" s="1"/>
      <c r="C126" s="1"/>
    </row>
    <row r="127" spans="1:3" ht="15.75" customHeight="1">
      <c r="A127" s="1"/>
      <c r="B127" s="1"/>
      <c r="C127" s="1"/>
    </row>
    <row r="128" spans="1:3" ht="15.75" customHeight="1">
      <c r="A128" s="1"/>
      <c r="B128" s="1"/>
      <c r="C128" s="1"/>
    </row>
    <row r="129" spans="1:3" ht="15.75" customHeight="1">
      <c r="A129" s="1"/>
      <c r="B129" s="1"/>
      <c r="C129" s="1"/>
    </row>
    <row r="130" spans="1:3" ht="15.75" customHeight="1">
      <c r="A130" s="1"/>
      <c r="B130" s="1"/>
      <c r="C130" s="1"/>
    </row>
    <row r="131" spans="1:3" ht="15.75" customHeight="1">
      <c r="A131" s="1"/>
      <c r="B131" s="1"/>
      <c r="C131" s="1"/>
    </row>
    <row r="132" spans="1:3" ht="15.75" customHeight="1">
      <c r="A132" s="1"/>
      <c r="B132" s="1"/>
      <c r="C132" s="1"/>
    </row>
    <row r="133" spans="1:3" ht="15.75" customHeight="1">
      <c r="A133" s="1"/>
      <c r="B133" s="1"/>
      <c r="C133" s="1"/>
    </row>
    <row r="134" spans="1:3" ht="15.75" customHeight="1">
      <c r="A134" s="1"/>
      <c r="B134" s="1"/>
      <c r="C134" s="1"/>
    </row>
    <row r="135" spans="1:3" ht="15.75" customHeight="1">
      <c r="A135" s="1"/>
      <c r="B135" s="1"/>
      <c r="C135" s="1"/>
    </row>
    <row r="136" spans="1:3" ht="15.75" customHeight="1">
      <c r="A136" s="1"/>
      <c r="B136" s="1"/>
      <c r="C136" s="1"/>
    </row>
    <row r="137" spans="1:3" ht="15.75" customHeight="1">
      <c r="A137" s="1"/>
      <c r="B137" s="1"/>
      <c r="C137" s="1"/>
    </row>
    <row r="138" spans="1:3" ht="15.75" customHeight="1">
      <c r="A138" s="1"/>
      <c r="B138" s="1"/>
      <c r="C138" s="1"/>
    </row>
    <row r="139" spans="1:3" ht="15.75" customHeight="1">
      <c r="A139" s="1"/>
      <c r="B139" s="1"/>
      <c r="C139" s="1"/>
    </row>
    <row r="140" spans="1:3" ht="15.75" customHeight="1">
      <c r="A140" s="1"/>
      <c r="B140" s="1"/>
      <c r="C140" s="1"/>
    </row>
    <row r="141" spans="1:3" ht="15.75" customHeight="1">
      <c r="A141" s="1"/>
      <c r="B141" s="1"/>
      <c r="C141" s="1"/>
    </row>
    <row r="142" spans="1:3" ht="15.75" customHeight="1">
      <c r="A142" s="1"/>
      <c r="B142" s="1"/>
      <c r="C142" s="1"/>
    </row>
    <row r="143" spans="1:3" ht="15.75" customHeight="1">
      <c r="A143" s="1"/>
      <c r="B143" s="1"/>
      <c r="C143" s="1"/>
    </row>
    <row r="144" spans="1:3" ht="15.75" customHeight="1">
      <c r="A144" s="1"/>
      <c r="B144" s="1"/>
      <c r="C144" s="1"/>
    </row>
    <row r="145" spans="1:3" ht="15.75" customHeight="1">
      <c r="A145" s="1"/>
      <c r="B145" s="1"/>
      <c r="C145" s="1"/>
    </row>
    <row r="146" spans="1:3" ht="15.75" customHeight="1">
      <c r="A146" s="1"/>
      <c r="B146" s="1"/>
      <c r="C146" s="1"/>
    </row>
    <row r="147" spans="1:3" ht="15.75" customHeight="1">
      <c r="A147" s="1"/>
      <c r="B147" s="1"/>
      <c r="C147" s="1"/>
    </row>
    <row r="148" spans="1:3" ht="15.75" customHeight="1">
      <c r="A148" s="1"/>
      <c r="B148" s="1"/>
      <c r="C148" s="1"/>
    </row>
    <row r="149" spans="1:3" ht="15.75" customHeight="1">
      <c r="A149" s="1"/>
      <c r="B149" s="1"/>
      <c r="C149" s="1"/>
    </row>
    <row r="150" spans="1:3" ht="15.75" customHeight="1">
      <c r="A150" s="1"/>
      <c r="B150" s="1"/>
      <c r="C150" s="1"/>
    </row>
    <row r="151" spans="1:3" ht="15.75" customHeight="1">
      <c r="A151" s="1"/>
      <c r="B151" s="1"/>
      <c r="C151" s="1"/>
    </row>
    <row r="152" spans="1:3" ht="15.75" customHeight="1">
      <c r="A152" s="1"/>
      <c r="B152" s="1"/>
      <c r="C152" s="1"/>
    </row>
    <row r="153" spans="1:3" ht="15.75" customHeight="1">
      <c r="A153" s="1"/>
      <c r="B153" s="1"/>
      <c r="C153" s="1"/>
    </row>
    <row r="154" spans="1:3" ht="15.75" customHeight="1">
      <c r="A154" s="1"/>
      <c r="B154" s="1"/>
      <c r="C154" s="1"/>
    </row>
    <row r="155" spans="1:3" ht="15.75" customHeight="1">
      <c r="A155" s="1"/>
      <c r="B155" s="1"/>
      <c r="C155" s="1"/>
    </row>
    <row r="156" spans="1:3" ht="15.75" customHeight="1">
      <c r="A156" s="1"/>
      <c r="B156" s="1"/>
      <c r="C156" s="1"/>
    </row>
    <row r="157" spans="1:3" ht="15.75" customHeight="1">
      <c r="A157" s="1"/>
      <c r="B157" s="1"/>
      <c r="C157" s="1"/>
    </row>
    <row r="158" spans="1:3" ht="15.75" customHeight="1">
      <c r="A158" s="1"/>
      <c r="B158" s="1"/>
      <c r="C158" s="1"/>
    </row>
    <row r="159" spans="1:3" ht="15.75" customHeight="1">
      <c r="A159" s="1"/>
      <c r="B159" s="1"/>
      <c r="C159" s="1"/>
    </row>
    <row r="160" spans="1:3" ht="15.75" customHeight="1">
      <c r="A160" s="1"/>
      <c r="B160" s="1"/>
      <c r="C160" s="1"/>
    </row>
    <row r="161" spans="1:3" ht="15.75" customHeight="1">
      <c r="A161" s="1"/>
      <c r="B161" s="1"/>
      <c r="C161" s="1"/>
    </row>
    <row r="162" spans="1:3" ht="15.75" customHeight="1">
      <c r="A162" s="1"/>
      <c r="B162" s="1"/>
      <c r="C162" s="1"/>
    </row>
    <row r="163" spans="1:3" ht="15.75" customHeight="1">
      <c r="A163" s="1"/>
      <c r="B163" s="1"/>
      <c r="C163" s="1"/>
    </row>
    <row r="164" spans="1:3" ht="15.75" customHeight="1">
      <c r="A164" s="1"/>
      <c r="B164" s="1"/>
      <c r="C164" s="1"/>
    </row>
    <row r="165" spans="1:3" ht="15.75" customHeight="1">
      <c r="A165" s="1"/>
      <c r="B165" s="1"/>
      <c r="C165" s="1"/>
    </row>
    <row r="166" spans="1:3" ht="15.75" customHeight="1">
      <c r="A166" s="1"/>
      <c r="B166" s="1"/>
      <c r="C166" s="1"/>
    </row>
    <row r="167" spans="1:3" ht="15.75" customHeight="1">
      <c r="A167" s="1"/>
      <c r="B167" s="1"/>
      <c r="C167" s="1"/>
    </row>
    <row r="168" spans="1:3" ht="15.75" customHeight="1">
      <c r="A168" s="1"/>
      <c r="B168" s="1"/>
      <c r="C168" s="1"/>
    </row>
    <row r="169" spans="1:3" ht="15.75" customHeight="1">
      <c r="A169" s="1"/>
      <c r="B169" s="1"/>
      <c r="C169" s="1"/>
    </row>
    <row r="170" spans="1:3" ht="15.75" customHeight="1">
      <c r="A170" s="1"/>
      <c r="B170" s="1"/>
      <c r="C170" s="1"/>
    </row>
    <row r="171" spans="1:3" ht="15.75" customHeight="1">
      <c r="A171" s="1"/>
      <c r="B171" s="1"/>
      <c r="C171" s="1"/>
    </row>
    <row r="172" spans="1:3" ht="15.75" customHeight="1">
      <c r="A172" s="1"/>
      <c r="B172" s="1"/>
      <c r="C172" s="1"/>
    </row>
    <row r="173" spans="1:3" ht="15.75" customHeight="1">
      <c r="A173" s="1"/>
      <c r="B173" s="1"/>
      <c r="C173" s="1"/>
    </row>
    <row r="174" spans="1:3" ht="15.75" customHeight="1">
      <c r="A174" s="1"/>
      <c r="B174" s="1"/>
      <c r="C174" s="1"/>
    </row>
    <row r="175" spans="1:3" ht="15.75" customHeight="1">
      <c r="A175" s="1"/>
      <c r="B175" s="1"/>
      <c r="C175" s="1"/>
    </row>
    <row r="176" spans="1:3" ht="15.75" customHeight="1">
      <c r="A176" s="1"/>
      <c r="B176" s="1"/>
      <c r="C176" s="1"/>
    </row>
    <row r="177" spans="1:3" ht="15.75" customHeight="1">
      <c r="A177" s="1"/>
      <c r="B177" s="1"/>
      <c r="C177" s="1"/>
    </row>
    <row r="178" spans="1:3" ht="15.75" customHeight="1">
      <c r="A178" s="1"/>
      <c r="B178" s="1"/>
      <c r="C178" s="1"/>
    </row>
    <row r="179" spans="1:3" ht="15.75" customHeight="1">
      <c r="A179" s="1"/>
      <c r="B179" s="1"/>
      <c r="C179" s="1"/>
    </row>
    <row r="180" spans="1:3" ht="15.75" customHeight="1">
      <c r="A180" s="1"/>
      <c r="B180" s="1"/>
      <c r="C180" s="1"/>
    </row>
    <row r="181" spans="1:3" ht="15.75" customHeight="1">
      <c r="A181" s="1"/>
      <c r="B181" s="1"/>
      <c r="C181" s="1"/>
    </row>
    <row r="182" spans="1:3" ht="15.75" customHeight="1">
      <c r="A182" s="1"/>
      <c r="B182" s="1"/>
      <c r="C182" s="1"/>
    </row>
    <row r="183" spans="1:3" ht="15.75" customHeight="1">
      <c r="A183" s="1"/>
      <c r="B183" s="1"/>
      <c r="C183" s="1"/>
    </row>
    <row r="184" spans="1:3" ht="15.75" customHeight="1">
      <c r="A184" s="1"/>
      <c r="B184" s="1"/>
      <c r="C184" s="1"/>
    </row>
    <row r="185" spans="1:3" ht="15.75" customHeight="1">
      <c r="A185" s="1"/>
      <c r="B185" s="1"/>
      <c r="C185" s="1"/>
    </row>
    <row r="186" spans="1:3" ht="15.75" customHeight="1">
      <c r="A186" s="1"/>
      <c r="B186" s="1"/>
      <c r="C186" s="1"/>
    </row>
    <row r="187" spans="1:3" ht="15.75" customHeight="1">
      <c r="A187" s="1"/>
      <c r="B187" s="1"/>
      <c r="C187" s="1"/>
    </row>
    <row r="188" spans="1:3" ht="15.75" customHeight="1">
      <c r="A188" s="1"/>
      <c r="B188" s="1"/>
      <c r="C188" s="1"/>
    </row>
    <row r="189" spans="1:3" ht="15.75" customHeight="1">
      <c r="A189" s="1"/>
      <c r="B189" s="1"/>
      <c r="C189" s="1"/>
    </row>
    <row r="190" spans="1:3" ht="15.75" customHeight="1">
      <c r="A190" s="1"/>
      <c r="B190" s="1"/>
      <c r="C190" s="1"/>
    </row>
    <row r="191" spans="1:3" ht="15.75" customHeight="1">
      <c r="A191" s="1"/>
      <c r="B191" s="1"/>
      <c r="C191" s="1"/>
    </row>
    <row r="192" spans="1:3" ht="15.75" customHeight="1">
      <c r="A192" s="1"/>
      <c r="B192" s="1"/>
      <c r="C192" s="1"/>
    </row>
    <row r="193" spans="1:3" ht="15.75" customHeight="1">
      <c r="A193" s="1"/>
      <c r="B193" s="1"/>
      <c r="C193" s="1"/>
    </row>
    <row r="194" spans="1:3" ht="15.75" customHeight="1">
      <c r="A194" s="1"/>
      <c r="B194" s="1"/>
      <c r="C194" s="1"/>
    </row>
    <row r="195" spans="1:3" ht="15.75" customHeight="1">
      <c r="A195" s="1"/>
      <c r="B195" s="1"/>
      <c r="C195" s="1"/>
    </row>
    <row r="196" spans="1:3" ht="15.75" customHeight="1">
      <c r="A196" s="1"/>
      <c r="B196" s="1"/>
      <c r="C196" s="1"/>
    </row>
    <row r="197" spans="1:3" ht="15.75" customHeight="1">
      <c r="A197" s="1"/>
      <c r="B197" s="1"/>
      <c r="C197" s="1"/>
    </row>
    <row r="198" spans="1:3" ht="15.75" customHeight="1">
      <c r="A198" s="1"/>
      <c r="B198" s="1"/>
      <c r="C198" s="1"/>
    </row>
    <row r="199" spans="1:3" ht="15.75" customHeight="1">
      <c r="A199" s="1"/>
      <c r="B199" s="1"/>
      <c r="C199" s="1"/>
    </row>
    <row r="200" spans="1:3" ht="15.75" customHeight="1">
      <c r="A200" s="1"/>
      <c r="B200" s="1"/>
      <c r="C200" s="1"/>
    </row>
    <row r="201" spans="1:3" ht="15.75" customHeight="1">
      <c r="A201" s="1"/>
      <c r="B201" s="1"/>
      <c r="C201" s="1"/>
    </row>
    <row r="202" spans="1:3" ht="15.75" customHeight="1">
      <c r="A202" s="1"/>
      <c r="B202" s="1"/>
      <c r="C202" s="1"/>
    </row>
    <row r="203" spans="1:3" ht="15.75" customHeight="1">
      <c r="A203" s="1"/>
      <c r="B203" s="1"/>
      <c r="C203" s="1"/>
    </row>
    <row r="204" spans="1:3" ht="15.75" customHeight="1">
      <c r="A204" s="1"/>
      <c r="B204" s="1"/>
      <c r="C204" s="1"/>
    </row>
    <row r="205" spans="1:3" ht="15.75" customHeight="1">
      <c r="A205" s="1"/>
      <c r="B205" s="1"/>
      <c r="C205" s="1"/>
    </row>
    <row r="206" spans="1:3" ht="15.75" customHeight="1">
      <c r="A206" s="1"/>
      <c r="B206" s="1"/>
      <c r="C206" s="1"/>
    </row>
    <row r="207" spans="1:3" ht="15.75" customHeight="1">
      <c r="A207" s="1"/>
      <c r="B207" s="1"/>
      <c r="C207" s="1"/>
    </row>
    <row r="208" spans="1:3" ht="15.75" customHeight="1">
      <c r="A208" s="1"/>
      <c r="B208" s="1"/>
      <c r="C208" s="1"/>
    </row>
    <row r="209" spans="1:3" ht="15.75" customHeight="1">
      <c r="A209" s="1"/>
      <c r="B209" s="1"/>
      <c r="C209" s="1"/>
    </row>
    <row r="210" spans="1:3" ht="15.75" customHeight="1">
      <c r="A210" s="1"/>
      <c r="B210" s="1"/>
      <c r="C210" s="1"/>
    </row>
    <row r="211" spans="1:3" ht="15.75" customHeight="1">
      <c r="A211" s="1"/>
      <c r="B211" s="1"/>
      <c r="C211" s="1"/>
    </row>
    <row r="212" spans="1:3" ht="15.75" customHeight="1">
      <c r="A212" s="1"/>
      <c r="B212" s="1"/>
      <c r="C212" s="1"/>
    </row>
    <row r="213" spans="1:3" ht="15.75" customHeight="1">
      <c r="A213" s="1"/>
      <c r="B213" s="1"/>
      <c r="C213" s="1"/>
    </row>
    <row r="214" spans="1:3" ht="15.75" customHeight="1">
      <c r="A214" s="1"/>
      <c r="B214" s="1"/>
      <c r="C214" s="1"/>
    </row>
    <row r="215" spans="1:3" ht="15.75" customHeight="1">
      <c r="A215" s="1"/>
      <c r="B215" s="1"/>
      <c r="C215" s="1"/>
    </row>
    <row r="216" spans="1:3" ht="15.75" customHeight="1">
      <c r="A216" s="1"/>
      <c r="B216" s="1"/>
      <c r="C216" s="1"/>
    </row>
    <row r="217" spans="1:3" ht="15.75" customHeight="1">
      <c r="A217" s="1"/>
      <c r="B217" s="1"/>
      <c r="C217" s="1"/>
    </row>
    <row r="218" spans="1:3" ht="15.75" customHeight="1">
      <c r="A218" s="1"/>
      <c r="B218" s="1"/>
      <c r="C218" s="1"/>
    </row>
    <row r="219" spans="1:3" ht="15.75" customHeight="1">
      <c r="A219" s="1"/>
      <c r="B219" s="1"/>
      <c r="C219" s="1"/>
    </row>
    <row r="220" spans="1:3" ht="15.75" customHeight="1">
      <c r="A220" s="1"/>
      <c r="B220" s="1"/>
      <c r="C220" s="1"/>
    </row>
    <row r="221" spans="1:3" ht="15.75" customHeight="1">
      <c r="A221" s="1"/>
      <c r="B221" s="1"/>
      <c r="C221" s="1"/>
    </row>
    <row r="222" spans="1:3" ht="15.75" customHeight="1">
      <c r="A222" s="1"/>
      <c r="B222" s="1"/>
      <c r="C222" s="1"/>
    </row>
    <row r="223" spans="1:3" ht="15.75" customHeight="1">
      <c r="A223" s="1"/>
      <c r="B223" s="1"/>
      <c r="C223" s="1"/>
    </row>
    <row r="224" spans="1:3" ht="15.75" customHeight="1">
      <c r="A224" s="1"/>
      <c r="B224" s="1"/>
      <c r="C224" s="1"/>
    </row>
    <row r="225" spans="1:3" ht="15.75" customHeight="1">
      <c r="A225" s="1"/>
      <c r="B225" s="1"/>
      <c r="C225" s="1"/>
    </row>
    <row r="226" spans="1:3" ht="15.75" customHeight="1">
      <c r="A226" s="1"/>
      <c r="B226" s="1"/>
      <c r="C226" s="1"/>
    </row>
    <row r="227" spans="1:3" ht="15.75" customHeight="1">
      <c r="A227" s="1"/>
      <c r="B227" s="1"/>
      <c r="C227" s="1"/>
    </row>
    <row r="228" spans="1:3" ht="15.75" customHeight="1">
      <c r="A228" s="1"/>
      <c r="B228" s="1"/>
      <c r="C228" s="1"/>
    </row>
    <row r="229" spans="1:3" ht="15.75" customHeight="1">
      <c r="A229" s="1"/>
      <c r="B229" s="1"/>
      <c r="C229" s="1"/>
    </row>
    <row r="230" spans="1:3" ht="15.75" customHeight="1">
      <c r="A230" s="1"/>
      <c r="B230" s="1"/>
      <c r="C230" s="1"/>
    </row>
    <row r="231" spans="1:3" ht="15.75" customHeight="1">
      <c r="A231" s="1"/>
      <c r="B231" s="1"/>
      <c r="C231" s="1"/>
    </row>
    <row r="232" spans="1:3" ht="15.75" customHeight="1">
      <c r="A232" s="1"/>
      <c r="B232" s="1"/>
      <c r="C232" s="1"/>
    </row>
    <row r="233" spans="1:3" ht="15.75" customHeight="1">
      <c r="A233" s="1"/>
      <c r="B233" s="1"/>
      <c r="C233" s="1"/>
    </row>
    <row r="234" spans="1:3" ht="15.75" customHeight="1">
      <c r="A234" s="1"/>
      <c r="B234" s="1"/>
      <c r="C234" s="1"/>
    </row>
    <row r="235" spans="1:3" ht="15.75" customHeight="1">
      <c r="A235" s="1"/>
      <c r="B235" s="1"/>
      <c r="C235" s="1"/>
    </row>
    <row r="236" spans="1:3" ht="15.75" customHeight="1">
      <c r="A236" s="1"/>
      <c r="B236" s="1"/>
      <c r="C236" s="1"/>
    </row>
    <row r="237" spans="1:3" ht="15.75" customHeight="1">
      <c r="A237" s="1"/>
      <c r="B237" s="1"/>
      <c r="C237" s="1"/>
    </row>
    <row r="238" spans="1:3" ht="15.75" customHeight="1">
      <c r="A238" s="1"/>
      <c r="B238" s="1"/>
      <c r="C238" s="1"/>
    </row>
    <row r="239" spans="1:3" ht="15.75" customHeight="1">
      <c r="A239" s="1"/>
      <c r="B239" s="1"/>
      <c r="C239" s="1"/>
    </row>
    <row r="240" spans="1:3" ht="15.75" customHeight="1">
      <c r="A240" s="1"/>
      <c r="B240" s="1"/>
      <c r="C240" s="1"/>
    </row>
    <row r="241" spans="1:3" ht="15.75" customHeight="1">
      <c r="A241" s="1"/>
      <c r="B241" s="1"/>
      <c r="C241" s="1"/>
    </row>
    <row r="242" spans="1:3" ht="15.75" customHeight="1">
      <c r="A242" s="1"/>
      <c r="B242" s="1"/>
      <c r="C242" s="1"/>
    </row>
    <row r="243" spans="1:3" ht="15.75" customHeight="1">
      <c r="A243" s="1"/>
      <c r="B243" s="1"/>
      <c r="C243" s="1"/>
    </row>
    <row r="244" spans="1:3" ht="15.75" customHeight="1">
      <c r="A244" s="1"/>
      <c r="B244" s="1"/>
      <c r="C244" s="1"/>
    </row>
    <row r="245" spans="1:3" ht="15.75" customHeight="1">
      <c r="A245" s="1"/>
      <c r="B245" s="1"/>
      <c r="C245" s="1"/>
    </row>
    <row r="246" spans="1:3" ht="15.75" customHeight="1">
      <c r="A246" s="1"/>
      <c r="B246" s="1"/>
      <c r="C246" s="1"/>
    </row>
    <row r="247" spans="1:3" ht="15.75" customHeight="1">
      <c r="A247" s="1"/>
      <c r="B247" s="1"/>
      <c r="C247" s="1"/>
    </row>
    <row r="248" spans="1:3" ht="15.75" customHeight="1">
      <c r="A248" s="1"/>
      <c r="B248" s="1"/>
      <c r="C248" s="1"/>
    </row>
    <row r="249" spans="1:3" ht="15.75" customHeight="1">
      <c r="A249" s="1"/>
      <c r="B249" s="1"/>
      <c r="C249" s="1"/>
    </row>
    <row r="250" spans="1:3" ht="15.75" customHeight="1">
      <c r="A250" s="1"/>
      <c r="B250" s="1"/>
      <c r="C250" s="1"/>
    </row>
    <row r="251" spans="1:3" ht="15.75" customHeight="1">
      <c r="A251" s="1"/>
      <c r="B251" s="1"/>
      <c r="C251" s="1"/>
    </row>
    <row r="252" spans="1:3" ht="15.75" customHeight="1">
      <c r="A252" s="1"/>
      <c r="B252" s="1"/>
      <c r="C252" s="1"/>
    </row>
    <row r="253" spans="1:3" ht="15.75" customHeight="1">
      <c r="A253" s="1"/>
      <c r="B253" s="1"/>
      <c r="C253" s="1"/>
    </row>
    <row r="254" spans="1:3" ht="15.75" customHeight="1">
      <c r="A254" s="1"/>
      <c r="B254" s="1"/>
      <c r="C254" s="1"/>
    </row>
    <row r="255" spans="1:3" ht="15.75" customHeight="1">
      <c r="A255" s="1"/>
      <c r="B255" s="1"/>
      <c r="C255" s="1"/>
    </row>
    <row r="256" spans="1:3" ht="15.75" customHeight="1">
      <c r="A256" s="1"/>
      <c r="B256" s="1"/>
      <c r="C256" s="1"/>
    </row>
    <row r="257" spans="1:3" ht="15.75" customHeight="1">
      <c r="A257" s="1"/>
      <c r="B257" s="1"/>
      <c r="C257" s="1"/>
    </row>
    <row r="258" spans="1:3" ht="15.75" customHeight="1">
      <c r="A258" s="1"/>
      <c r="B258" s="1"/>
      <c r="C258" s="1"/>
    </row>
    <row r="259" spans="1:3" ht="15.75" customHeight="1">
      <c r="A259" s="1"/>
      <c r="B259" s="1"/>
      <c r="C259" s="1"/>
    </row>
    <row r="260" spans="1:3" ht="15.75" customHeight="1">
      <c r="A260" s="1"/>
      <c r="B260" s="1"/>
      <c r="C260" s="1"/>
    </row>
    <row r="261" spans="1:3" ht="15.75" customHeight="1">
      <c r="A261" s="1"/>
      <c r="B261" s="1"/>
      <c r="C261" s="1"/>
    </row>
    <row r="262" spans="1:3" ht="15.75" customHeight="1">
      <c r="A262" s="1"/>
      <c r="B262" s="1"/>
      <c r="C262" s="1"/>
    </row>
    <row r="263" spans="1:3" ht="15.75" customHeight="1">
      <c r="A263" s="1"/>
      <c r="B263" s="1"/>
      <c r="C263" s="1"/>
    </row>
    <row r="264" spans="1:3" ht="15.75" customHeight="1">
      <c r="A264" s="1"/>
      <c r="B264" s="1"/>
      <c r="C264" s="1"/>
    </row>
    <row r="265" spans="1:3" ht="15.75" customHeight="1">
      <c r="A265" s="1"/>
      <c r="B265" s="1"/>
      <c r="C265" s="1"/>
    </row>
    <row r="266" spans="1:3" ht="15.75" customHeight="1">
      <c r="A266" s="1"/>
      <c r="B266" s="1"/>
      <c r="C266" s="1"/>
    </row>
    <row r="267" spans="1:3" ht="15.75" customHeight="1">
      <c r="A267" s="1"/>
      <c r="B267" s="1"/>
      <c r="C267" s="1"/>
    </row>
    <row r="268" spans="1:3" ht="15.75" customHeight="1">
      <c r="A268" s="1"/>
      <c r="B268" s="1"/>
      <c r="C268" s="1"/>
    </row>
    <row r="269" spans="1:3" ht="15.75" customHeight="1">
      <c r="A269" s="1"/>
      <c r="B269" s="1"/>
      <c r="C269" s="1"/>
    </row>
    <row r="270" spans="1:3" ht="15.75" customHeight="1">
      <c r="A270" s="1"/>
      <c r="B270" s="1"/>
      <c r="C270" s="1"/>
    </row>
    <row r="271" spans="1:3" ht="15.75" customHeight="1">
      <c r="A271" s="1"/>
      <c r="B271" s="1"/>
      <c r="C271" s="1"/>
    </row>
    <row r="272" spans="1:3" ht="15.75" customHeight="1">
      <c r="A272" s="1"/>
      <c r="B272" s="1"/>
      <c r="C272" s="1"/>
    </row>
    <row r="273" spans="1:3" ht="15.75" customHeight="1">
      <c r="A273" s="1"/>
      <c r="B273" s="1"/>
      <c r="C273" s="1"/>
    </row>
    <row r="274" spans="1:3" ht="15.75" customHeight="1">
      <c r="A274" s="1"/>
      <c r="B274" s="1"/>
      <c r="C274" s="1"/>
    </row>
    <row r="275" spans="1:3" ht="15.75" customHeight="1">
      <c r="A275" s="1"/>
      <c r="B275" s="1"/>
      <c r="C275" s="1"/>
    </row>
    <row r="276" spans="1:3" ht="15.75" customHeight="1">
      <c r="A276" s="1"/>
      <c r="B276" s="1"/>
      <c r="C276" s="1"/>
    </row>
    <row r="277" spans="1:3" ht="15.75" customHeight="1">
      <c r="A277" s="1"/>
      <c r="B277" s="1"/>
      <c r="C277" s="1"/>
    </row>
    <row r="278" spans="1:3" ht="15.75" customHeight="1">
      <c r="A278" s="1"/>
      <c r="B278" s="1"/>
      <c r="C278" s="1"/>
    </row>
    <row r="279" spans="1:3" ht="15.75" customHeight="1">
      <c r="A279" s="1"/>
      <c r="B279" s="1"/>
      <c r="C279" s="1"/>
    </row>
    <row r="280" spans="1:3" ht="15.75" customHeight="1">
      <c r="A280" s="1"/>
      <c r="B280" s="1"/>
      <c r="C280" s="1"/>
    </row>
    <row r="281" spans="1:3" ht="15.75" customHeight="1">
      <c r="A281" s="1"/>
      <c r="B281" s="1"/>
      <c r="C281" s="1"/>
    </row>
    <row r="282" spans="1:3" ht="15.75" customHeight="1">
      <c r="A282" s="1"/>
      <c r="B282" s="1"/>
      <c r="C282" s="1"/>
    </row>
    <row r="283" spans="1:3" ht="15.75" customHeight="1">
      <c r="A283" s="1"/>
      <c r="B283" s="1"/>
      <c r="C283" s="1"/>
    </row>
    <row r="284" spans="1:3" ht="15.75" customHeight="1">
      <c r="A284" s="1"/>
      <c r="B284" s="1"/>
      <c r="C284" s="1"/>
    </row>
    <row r="285" spans="1:3" ht="15.75" customHeight="1">
      <c r="A285" s="1"/>
      <c r="B285" s="1"/>
      <c r="C285" s="1"/>
    </row>
    <row r="286" spans="1:3" ht="15.75" customHeight="1">
      <c r="A286" s="1"/>
      <c r="B286" s="1"/>
      <c r="C286" s="1"/>
    </row>
    <row r="287" spans="1:3" ht="15.75" customHeight="1">
      <c r="A287" s="1"/>
      <c r="B287" s="1"/>
      <c r="C287" s="1"/>
    </row>
    <row r="288" spans="1:3" ht="15.75" customHeight="1">
      <c r="A288" s="1"/>
      <c r="B288" s="1"/>
      <c r="C288" s="1"/>
    </row>
    <row r="289" spans="1:3" ht="15.75" customHeight="1">
      <c r="A289" s="1"/>
      <c r="B289" s="1"/>
      <c r="C289" s="1"/>
    </row>
    <row r="290" spans="1:3" ht="15.75" customHeight="1">
      <c r="A290" s="1"/>
      <c r="B290" s="1"/>
      <c r="C290" s="1"/>
    </row>
    <row r="291" spans="1:3" ht="15.75" customHeight="1">
      <c r="A291" s="1"/>
      <c r="B291" s="1"/>
      <c r="C291" s="1"/>
    </row>
    <row r="292" spans="1:3" ht="15.75" customHeight="1">
      <c r="A292" s="1"/>
      <c r="B292" s="1"/>
      <c r="C292" s="1"/>
    </row>
    <row r="293" spans="1:3" ht="15.75" customHeight="1">
      <c r="A293" s="1"/>
      <c r="B293" s="1"/>
      <c r="C293" s="1"/>
    </row>
    <row r="294" spans="1:3" ht="15.75" customHeight="1">
      <c r="A294" s="1"/>
      <c r="B294" s="1"/>
      <c r="C294" s="1"/>
    </row>
    <row r="295" spans="1:3" ht="15.75" customHeight="1">
      <c r="A295" s="1"/>
      <c r="B295" s="1"/>
      <c r="C295" s="1"/>
    </row>
    <row r="296" spans="1:3" ht="15.75" customHeight="1">
      <c r="A296" s="1"/>
      <c r="B296" s="1"/>
      <c r="C296" s="1"/>
    </row>
    <row r="297" spans="1:3" ht="15.75" customHeight="1">
      <c r="A297" s="1"/>
      <c r="B297" s="1"/>
      <c r="C297" s="1"/>
    </row>
    <row r="298" spans="1:3" ht="15.75" customHeight="1">
      <c r="A298" s="1"/>
      <c r="B298" s="1"/>
      <c r="C298" s="1"/>
    </row>
    <row r="299" spans="1:3" ht="15.75" customHeight="1">
      <c r="A299" s="1"/>
      <c r="B299" s="1"/>
      <c r="C299" s="1"/>
    </row>
    <row r="300" spans="1:3" ht="15.75" customHeight="1">
      <c r="A300" s="1"/>
      <c r="B300" s="1"/>
      <c r="C300" s="1"/>
    </row>
    <row r="301" spans="1:3" ht="15.75" customHeight="1">
      <c r="A301" s="1"/>
      <c r="B301" s="1"/>
      <c r="C301" s="1"/>
    </row>
    <row r="302" spans="1:3" ht="15.75" customHeight="1">
      <c r="A302" s="1"/>
      <c r="B302" s="1"/>
      <c r="C302" s="1"/>
    </row>
    <row r="303" spans="1:3" ht="15.75" customHeight="1">
      <c r="A303" s="1"/>
      <c r="B303" s="1"/>
      <c r="C303" s="1"/>
    </row>
    <row r="304" spans="1:3" ht="15.75" customHeight="1">
      <c r="A304" s="1"/>
      <c r="B304" s="1"/>
      <c r="C304" s="1"/>
    </row>
    <row r="305" spans="1:3" ht="15.75" customHeight="1">
      <c r="A305" s="1"/>
      <c r="B305" s="1"/>
      <c r="C305" s="1"/>
    </row>
    <row r="306" spans="1:3" ht="15.75" customHeight="1">
      <c r="A306" s="1"/>
      <c r="B306" s="1"/>
      <c r="C306" s="1"/>
    </row>
    <row r="307" spans="1:3" ht="15.75" customHeight="1">
      <c r="A307" s="1"/>
      <c r="B307" s="1"/>
      <c r="C307" s="1"/>
    </row>
    <row r="308" spans="1:3" ht="15.75" customHeight="1">
      <c r="A308" s="1"/>
      <c r="B308" s="1"/>
      <c r="C308" s="1"/>
    </row>
    <row r="309" spans="1:3" ht="15.75" customHeight="1">
      <c r="A309" s="1"/>
      <c r="B309" s="1"/>
      <c r="C309" s="1"/>
    </row>
    <row r="310" spans="1:3" ht="15.75" customHeight="1">
      <c r="A310" s="1"/>
      <c r="B310" s="1"/>
      <c r="C310" s="1"/>
    </row>
    <row r="311" spans="1:3" ht="15.75" customHeight="1">
      <c r="A311" s="1"/>
      <c r="B311" s="1"/>
      <c r="C311" s="1"/>
    </row>
    <row r="312" spans="1:3" ht="15.75" customHeight="1">
      <c r="A312" s="1"/>
      <c r="B312" s="1"/>
      <c r="C312" s="1"/>
    </row>
    <row r="313" spans="1:3" ht="15.75" customHeight="1">
      <c r="A313" s="1"/>
      <c r="B313" s="1"/>
      <c r="C313" s="1"/>
    </row>
    <row r="314" spans="1:3" ht="15.75" customHeight="1">
      <c r="A314" s="1"/>
      <c r="B314" s="1"/>
      <c r="C314" s="1"/>
    </row>
    <row r="315" spans="1:3" ht="15.75" customHeight="1">
      <c r="A315" s="1"/>
      <c r="B315" s="1"/>
      <c r="C315" s="1"/>
    </row>
    <row r="316" spans="1:3" ht="15.75" customHeight="1">
      <c r="A316" s="1"/>
      <c r="B316" s="1"/>
      <c r="C316" s="1"/>
    </row>
    <row r="317" spans="1:3" ht="15.75" customHeight="1">
      <c r="A317" s="1"/>
      <c r="B317" s="1"/>
      <c r="C317" s="1"/>
    </row>
    <row r="318" spans="1:3" ht="15.75" customHeight="1">
      <c r="A318" s="1"/>
      <c r="B318" s="1"/>
      <c r="C318" s="1"/>
    </row>
    <row r="319" spans="1:3" ht="15.75" customHeight="1">
      <c r="A319" s="1"/>
      <c r="B319" s="1"/>
      <c r="C319" s="1"/>
    </row>
    <row r="320" spans="1:3" ht="15.75" customHeight="1">
      <c r="A320" s="1"/>
      <c r="B320" s="1"/>
      <c r="C320" s="1"/>
    </row>
    <row r="321" spans="1:3" ht="15.75" customHeight="1">
      <c r="A321" s="1"/>
      <c r="B321" s="1"/>
      <c r="C321" s="1"/>
    </row>
    <row r="322" spans="1:3" ht="15.75" customHeight="1">
      <c r="A322" s="1"/>
      <c r="B322" s="1"/>
      <c r="C322" s="1"/>
    </row>
    <row r="323" spans="1:3" ht="15.75" customHeight="1">
      <c r="A323" s="1"/>
      <c r="B323" s="1"/>
      <c r="C323" s="1"/>
    </row>
    <row r="324" spans="1:3" ht="15.75" customHeight="1">
      <c r="A324" s="1"/>
      <c r="B324" s="1"/>
      <c r="C324" s="1"/>
    </row>
    <row r="325" spans="1:3" ht="15.75" customHeight="1">
      <c r="A325" s="1"/>
      <c r="B325" s="1"/>
      <c r="C325" s="1"/>
    </row>
    <row r="326" spans="1:3" ht="15.75" customHeight="1">
      <c r="A326" s="1"/>
      <c r="B326" s="1"/>
      <c r="C326" s="1"/>
    </row>
    <row r="327" spans="1:3" ht="15.75" customHeight="1">
      <c r="A327" s="1"/>
      <c r="B327" s="1"/>
      <c r="C327" s="1"/>
    </row>
    <row r="328" spans="1:3" ht="15.75" customHeight="1">
      <c r="A328" s="1"/>
      <c r="B328" s="1"/>
      <c r="C328" s="1"/>
    </row>
    <row r="329" spans="1:3" ht="15.75" customHeight="1">
      <c r="A329" s="1"/>
      <c r="B329" s="1"/>
      <c r="C329" s="1"/>
    </row>
    <row r="330" spans="1:3" ht="15.75" customHeight="1">
      <c r="A330" s="1"/>
      <c r="B330" s="1"/>
      <c r="C330" s="1"/>
    </row>
    <row r="331" spans="1:3" ht="15.75" customHeight="1">
      <c r="A331" s="1"/>
      <c r="B331" s="1"/>
      <c r="C331" s="1"/>
    </row>
    <row r="332" spans="1:3" ht="15.75" customHeight="1">
      <c r="A332" s="1"/>
      <c r="B332" s="1"/>
      <c r="C332" s="1"/>
    </row>
    <row r="333" spans="1:3" ht="15.75" customHeight="1">
      <c r="A333" s="1"/>
      <c r="B333" s="1"/>
      <c r="C333" s="1"/>
    </row>
    <row r="334" spans="1:3" ht="15.75" customHeight="1">
      <c r="A334" s="1"/>
      <c r="B334" s="1"/>
      <c r="C334" s="1"/>
    </row>
    <row r="335" spans="1:3" ht="15.75" customHeight="1">
      <c r="A335" s="1"/>
      <c r="B335" s="1"/>
      <c r="C335" s="1"/>
    </row>
    <row r="336" spans="1:3" ht="15.75" customHeight="1">
      <c r="A336" s="1"/>
      <c r="B336" s="1"/>
      <c r="C336" s="1"/>
    </row>
    <row r="337" spans="1:3" ht="15.75" customHeight="1">
      <c r="A337" s="1"/>
      <c r="B337" s="1"/>
      <c r="C337" s="1"/>
    </row>
    <row r="338" spans="1:3" ht="15.75" customHeight="1">
      <c r="A338" s="1"/>
      <c r="B338" s="1"/>
      <c r="C338" s="1"/>
    </row>
    <row r="339" spans="1:3" ht="15.75" customHeight="1">
      <c r="A339" s="1"/>
      <c r="B339" s="1"/>
      <c r="C339" s="1"/>
    </row>
    <row r="340" spans="1:3" ht="15.75" customHeight="1">
      <c r="A340" s="1"/>
      <c r="B340" s="1"/>
      <c r="C340" s="1"/>
    </row>
    <row r="341" spans="1:3" ht="15.75" customHeight="1">
      <c r="A341" s="1"/>
      <c r="B341" s="1"/>
      <c r="C341" s="1"/>
    </row>
    <row r="342" spans="1:3" ht="15.75" customHeight="1">
      <c r="A342" s="1"/>
      <c r="B342" s="1"/>
      <c r="C342" s="1"/>
    </row>
    <row r="343" spans="1:3" ht="15.75" customHeight="1">
      <c r="A343" s="1"/>
      <c r="B343" s="1"/>
      <c r="C343" s="1"/>
    </row>
    <row r="344" spans="1:3" ht="15.75" customHeight="1">
      <c r="A344" s="1"/>
      <c r="B344" s="1"/>
      <c r="C344" s="1"/>
    </row>
    <row r="345" spans="1:3" ht="15.75" customHeight="1">
      <c r="A345" s="1"/>
      <c r="B345" s="1"/>
      <c r="C345" s="1"/>
    </row>
    <row r="346" spans="1:3" ht="15.75" customHeight="1">
      <c r="A346" s="1"/>
      <c r="B346" s="1"/>
      <c r="C346" s="1"/>
    </row>
    <row r="347" spans="1:3" ht="15.75" customHeight="1">
      <c r="A347" s="1"/>
      <c r="B347" s="1"/>
      <c r="C347" s="1"/>
    </row>
    <row r="348" spans="1:3" ht="15.75" customHeight="1">
      <c r="A348" s="1"/>
      <c r="B348" s="1"/>
      <c r="C348" s="1"/>
    </row>
    <row r="349" spans="1:3" ht="15.75" customHeight="1">
      <c r="A349" s="1"/>
      <c r="B349" s="1"/>
      <c r="C349" s="1"/>
    </row>
    <row r="350" spans="1:3" ht="15.75" customHeight="1">
      <c r="A350" s="1"/>
      <c r="B350" s="1"/>
      <c r="C350" s="1"/>
    </row>
    <row r="351" spans="1:3" ht="15.75" customHeight="1">
      <c r="A351" s="1"/>
      <c r="B351" s="1"/>
      <c r="C351" s="1"/>
    </row>
    <row r="352" spans="1:3" ht="15.75" customHeight="1">
      <c r="A352" s="1"/>
      <c r="B352" s="1"/>
      <c r="C352" s="1"/>
    </row>
    <row r="353" spans="1:3" ht="15.75" customHeight="1">
      <c r="A353" s="1"/>
      <c r="B353" s="1"/>
      <c r="C353" s="1"/>
    </row>
    <row r="354" spans="1:3" ht="15.75" customHeight="1">
      <c r="A354" s="1"/>
      <c r="B354" s="1"/>
      <c r="C354" s="1"/>
    </row>
    <row r="355" spans="1:3" ht="15.75" customHeight="1">
      <c r="A355" s="1"/>
      <c r="B355" s="1"/>
      <c r="C355" s="1"/>
    </row>
    <row r="356" spans="1:3" ht="15.75" customHeight="1">
      <c r="A356" s="1"/>
      <c r="B356" s="1"/>
      <c r="C356" s="1"/>
    </row>
    <row r="357" spans="1:3" ht="15.75" customHeight="1">
      <c r="A357" s="1"/>
      <c r="B357" s="1"/>
      <c r="C357" s="1"/>
    </row>
    <row r="358" spans="1:3" ht="15.75" customHeight="1">
      <c r="A358" s="1"/>
      <c r="B358" s="1"/>
      <c r="C358" s="1"/>
    </row>
    <row r="359" spans="1:3" ht="15.75" customHeight="1">
      <c r="A359" s="1"/>
      <c r="B359" s="1"/>
      <c r="C359" s="1"/>
    </row>
    <row r="360" spans="1:3" ht="15.75" customHeight="1">
      <c r="A360" s="1"/>
      <c r="B360" s="1"/>
      <c r="C360" s="1"/>
    </row>
    <row r="361" spans="1:3" ht="15.75" customHeight="1">
      <c r="A361" s="1"/>
      <c r="B361" s="1"/>
      <c r="C361" s="1"/>
    </row>
    <row r="362" spans="1:3" ht="15.75" customHeight="1">
      <c r="A362" s="1"/>
      <c r="B362" s="1"/>
      <c r="C362" s="1"/>
    </row>
    <row r="363" spans="1:3" ht="15.75" customHeight="1">
      <c r="A363" s="1"/>
      <c r="B363" s="1"/>
      <c r="C363" s="1"/>
    </row>
    <row r="364" spans="1:3" ht="15.75" customHeight="1">
      <c r="A364" s="1"/>
      <c r="B364" s="1"/>
      <c r="C364" s="1"/>
    </row>
    <row r="365" spans="1:3" ht="15.75" customHeight="1">
      <c r="A365" s="1"/>
      <c r="B365" s="1"/>
      <c r="C365" s="1"/>
    </row>
    <row r="366" spans="1:3" ht="15.75" customHeight="1">
      <c r="A366" s="1"/>
      <c r="B366" s="1"/>
      <c r="C366" s="1"/>
    </row>
    <row r="367" spans="1:3" ht="15.75" customHeight="1">
      <c r="A367" s="1"/>
      <c r="B367" s="1"/>
      <c r="C367" s="1"/>
    </row>
    <row r="368" spans="1:3" ht="15.75" customHeight="1">
      <c r="A368" s="1"/>
      <c r="B368" s="1"/>
      <c r="C368" s="1"/>
    </row>
    <row r="369" spans="1:3" ht="15.75" customHeight="1">
      <c r="A369" s="1"/>
      <c r="B369" s="1"/>
      <c r="C369" s="1"/>
    </row>
    <row r="370" spans="1:3" ht="15.75" customHeight="1">
      <c r="A370" s="1"/>
      <c r="B370" s="1"/>
      <c r="C370" s="1"/>
    </row>
    <row r="371" spans="1:3" ht="15.75" customHeight="1">
      <c r="A371" s="1"/>
      <c r="B371" s="1"/>
      <c r="C371" s="1"/>
    </row>
    <row r="372" spans="1:3" ht="15.75" customHeight="1">
      <c r="A372" s="1"/>
      <c r="B372" s="1"/>
      <c r="C372" s="1"/>
    </row>
    <row r="373" spans="1:3" ht="15.75" customHeight="1">
      <c r="A373" s="1"/>
      <c r="B373" s="1"/>
      <c r="C373" s="1"/>
    </row>
    <row r="374" spans="1:3" ht="15.75" customHeight="1">
      <c r="A374" s="1"/>
      <c r="B374" s="1"/>
      <c r="C374" s="1"/>
    </row>
    <row r="375" spans="1:3" ht="15.75" customHeight="1">
      <c r="A375" s="1"/>
      <c r="B375" s="1"/>
      <c r="C375" s="1"/>
    </row>
    <row r="376" spans="1:3" ht="15.75" customHeight="1">
      <c r="A376" s="1"/>
      <c r="B376" s="1"/>
      <c r="C376" s="1"/>
    </row>
    <row r="377" spans="1:3" ht="15.75" customHeight="1">
      <c r="A377" s="1"/>
      <c r="B377" s="1"/>
      <c r="C377" s="1"/>
    </row>
    <row r="378" spans="1:3" ht="15.75" customHeight="1">
      <c r="A378" s="1"/>
      <c r="B378" s="1"/>
      <c r="C378" s="1"/>
    </row>
    <row r="379" spans="1:3" ht="15.75" customHeight="1">
      <c r="A379" s="1"/>
      <c r="B379" s="1"/>
      <c r="C379" s="1"/>
    </row>
    <row r="380" spans="1:3" ht="15.75" customHeight="1">
      <c r="A380" s="1"/>
      <c r="B380" s="1"/>
      <c r="C380" s="1"/>
    </row>
    <row r="381" spans="1:3" ht="15.75" customHeight="1">
      <c r="A381" s="1"/>
      <c r="B381" s="1"/>
      <c r="C381" s="1"/>
    </row>
    <row r="382" spans="1:3" ht="15.75" customHeight="1">
      <c r="A382" s="1"/>
      <c r="B382" s="1"/>
      <c r="C382" s="1"/>
    </row>
    <row r="383" spans="1:3" ht="15.75" customHeight="1">
      <c r="A383" s="1"/>
      <c r="B383" s="1"/>
      <c r="C383" s="1"/>
    </row>
    <row r="384" spans="1:3" ht="15.75" customHeight="1">
      <c r="A384" s="1"/>
      <c r="B384" s="1"/>
      <c r="C384" s="1"/>
    </row>
    <row r="385" spans="1:3" ht="15.75" customHeight="1">
      <c r="A385" s="1"/>
      <c r="B385" s="1"/>
      <c r="C385" s="1"/>
    </row>
    <row r="386" spans="1:3" ht="15.75" customHeight="1">
      <c r="A386" s="1"/>
      <c r="B386" s="1"/>
      <c r="C386" s="1"/>
    </row>
    <row r="387" spans="1:3" ht="15.75" customHeight="1">
      <c r="A387" s="1"/>
      <c r="B387" s="1"/>
      <c r="C387" s="1"/>
    </row>
    <row r="388" spans="1:3" ht="15.75" customHeight="1">
      <c r="A388" s="1"/>
      <c r="B388" s="1"/>
      <c r="C388" s="1"/>
    </row>
    <row r="389" spans="1:3" ht="15.75" customHeight="1">
      <c r="A389" s="1"/>
      <c r="B389" s="1"/>
      <c r="C389" s="1"/>
    </row>
    <row r="390" spans="1:3" ht="15.75" customHeight="1">
      <c r="A390" s="1"/>
      <c r="B390" s="1"/>
      <c r="C390" s="1"/>
    </row>
    <row r="391" spans="1:3" ht="15.75" customHeight="1">
      <c r="A391" s="1"/>
      <c r="B391" s="1"/>
      <c r="C391" s="1"/>
    </row>
    <row r="392" spans="1:3" ht="15.75" customHeight="1">
      <c r="A392" s="1"/>
      <c r="B392" s="1"/>
      <c r="C392" s="1"/>
    </row>
    <row r="393" spans="1:3" ht="15.75" customHeight="1">
      <c r="A393" s="1"/>
      <c r="B393" s="1"/>
      <c r="C393" s="1"/>
    </row>
    <row r="394" spans="1:3" ht="15.75" customHeight="1">
      <c r="A394" s="1"/>
      <c r="B394" s="1"/>
      <c r="C394" s="1"/>
    </row>
    <row r="395" spans="1:3" ht="15.75" customHeight="1">
      <c r="A395" s="1"/>
      <c r="B395" s="1"/>
      <c r="C395" s="1"/>
    </row>
    <row r="396" spans="1:3" ht="15.75" customHeight="1">
      <c r="A396" s="1"/>
      <c r="B396" s="1"/>
      <c r="C396" s="1"/>
    </row>
    <row r="397" spans="1:3" ht="15.75" customHeight="1">
      <c r="A397" s="1"/>
      <c r="B397" s="1"/>
      <c r="C397" s="1"/>
    </row>
    <row r="398" spans="1:3" ht="15.75" customHeight="1">
      <c r="A398" s="1"/>
      <c r="B398" s="1"/>
      <c r="C398" s="1"/>
    </row>
    <row r="399" spans="1:3" ht="15.75" customHeight="1">
      <c r="A399" s="1"/>
      <c r="B399" s="1"/>
      <c r="C399" s="1"/>
    </row>
    <row r="400" spans="1:3" ht="15.75" customHeight="1">
      <c r="A400" s="1"/>
      <c r="B400" s="1"/>
      <c r="C400" s="1"/>
    </row>
    <row r="401" spans="1:3" ht="15.75" customHeight="1">
      <c r="A401" s="1"/>
      <c r="B401" s="1"/>
      <c r="C401" s="1"/>
    </row>
    <row r="402" spans="1:3" ht="15.75" customHeight="1">
      <c r="A402" s="1"/>
      <c r="B402" s="1"/>
      <c r="C402" s="1"/>
    </row>
    <row r="403" spans="1:3" ht="15.75" customHeight="1">
      <c r="A403" s="1"/>
      <c r="B403" s="1"/>
      <c r="C403" s="1"/>
    </row>
    <row r="404" spans="1:3" ht="15.75" customHeight="1">
      <c r="A404" s="1"/>
      <c r="B404" s="1"/>
      <c r="C404" s="1"/>
    </row>
    <row r="405" spans="1:3" ht="15.75" customHeight="1">
      <c r="A405" s="1"/>
      <c r="B405" s="1"/>
      <c r="C405" s="1"/>
    </row>
    <row r="406" spans="1:3" ht="15.75" customHeight="1">
      <c r="A406" s="1"/>
      <c r="B406" s="1"/>
      <c r="C406" s="1"/>
    </row>
    <row r="407" spans="1:3" ht="15.75" customHeight="1">
      <c r="A407" s="1"/>
      <c r="B407" s="1"/>
      <c r="C407" s="1"/>
    </row>
    <row r="408" spans="1:3" ht="15.75" customHeight="1">
      <c r="A408" s="1"/>
      <c r="B408" s="1"/>
      <c r="C408" s="1"/>
    </row>
    <row r="409" spans="1:3" ht="15.75" customHeight="1">
      <c r="A409" s="1"/>
      <c r="B409" s="1"/>
      <c r="C409" s="1"/>
    </row>
    <row r="410" spans="1:3" ht="15.75" customHeight="1">
      <c r="A410" s="1"/>
      <c r="B410" s="1"/>
      <c r="C410" s="1"/>
    </row>
    <row r="411" spans="1:3" ht="15.75" customHeight="1">
      <c r="A411" s="1"/>
      <c r="B411" s="1"/>
      <c r="C411" s="1"/>
    </row>
    <row r="412" spans="1:3" ht="15.75" customHeight="1">
      <c r="A412" s="1"/>
      <c r="B412" s="1"/>
      <c r="C412" s="1"/>
    </row>
    <row r="413" spans="1:3" ht="15.75" customHeight="1">
      <c r="A413" s="1"/>
      <c r="B413" s="1"/>
      <c r="C413" s="1"/>
    </row>
    <row r="414" spans="1:3" ht="15.75" customHeight="1">
      <c r="A414" s="1"/>
      <c r="B414" s="1"/>
      <c r="C414" s="1"/>
    </row>
    <row r="415" spans="1:3" ht="15.75" customHeight="1">
      <c r="A415" s="1"/>
      <c r="B415" s="1"/>
      <c r="C415" s="1"/>
    </row>
    <row r="416" spans="1:3" ht="15.75" customHeight="1">
      <c r="A416" s="1"/>
      <c r="B416" s="1"/>
      <c r="C416" s="1"/>
    </row>
    <row r="417" spans="1:3" ht="15.75" customHeight="1">
      <c r="A417" s="1"/>
      <c r="B417" s="1"/>
      <c r="C417" s="1"/>
    </row>
    <row r="418" spans="1:3" ht="15.75" customHeight="1">
      <c r="A418" s="1"/>
      <c r="B418" s="1"/>
      <c r="C418" s="1"/>
    </row>
    <row r="419" spans="1:3" ht="15.75" customHeight="1">
      <c r="A419" s="1"/>
      <c r="B419" s="1"/>
      <c r="C419" s="1"/>
    </row>
    <row r="420" spans="1:3" ht="15.75" customHeight="1">
      <c r="A420" s="1"/>
      <c r="B420" s="1"/>
      <c r="C420" s="1"/>
    </row>
    <row r="421" spans="1:3" ht="15.75" customHeight="1">
      <c r="A421" s="1"/>
      <c r="B421" s="1"/>
      <c r="C421" s="1"/>
    </row>
    <row r="422" spans="1:3" ht="15.75" customHeight="1">
      <c r="A422" s="1"/>
      <c r="B422" s="1"/>
      <c r="C422" s="1"/>
    </row>
    <row r="423" spans="1:3" ht="15.75" customHeight="1">
      <c r="A423" s="1"/>
      <c r="B423" s="1"/>
      <c r="C423" s="1"/>
    </row>
    <row r="424" spans="1:3" ht="15.75" customHeight="1">
      <c r="A424" s="1"/>
      <c r="B424" s="1"/>
      <c r="C424" s="1"/>
    </row>
    <row r="425" spans="1:3" ht="15.75" customHeight="1">
      <c r="A425" s="1"/>
      <c r="B425" s="1"/>
      <c r="C425" s="1"/>
    </row>
    <row r="426" spans="1:3" ht="15.75" customHeight="1">
      <c r="A426" s="1"/>
      <c r="B426" s="1"/>
      <c r="C426" s="1"/>
    </row>
    <row r="427" spans="1:3" ht="15.75" customHeight="1">
      <c r="A427" s="1"/>
      <c r="B427" s="1"/>
      <c r="C427" s="1"/>
    </row>
    <row r="428" spans="1:3" ht="15.75" customHeight="1">
      <c r="A428" s="1"/>
      <c r="B428" s="1"/>
      <c r="C428" s="1"/>
    </row>
    <row r="429" spans="1:3" ht="15.75" customHeight="1">
      <c r="A429" s="1"/>
      <c r="B429" s="1"/>
      <c r="C429" s="1"/>
    </row>
    <row r="430" spans="1:3" ht="15.75" customHeight="1">
      <c r="A430" s="1"/>
      <c r="B430" s="1"/>
      <c r="C430" s="1"/>
    </row>
    <row r="431" spans="1:3" ht="15.75" customHeight="1">
      <c r="A431" s="1"/>
      <c r="B431" s="1"/>
      <c r="C431" s="1"/>
    </row>
    <row r="432" spans="1:3" ht="15.75" customHeight="1">
      <c r="A432" s="1"/>
      <c r="B432" s="1"/>
      <c r="C432" s="1"/>
    </row>
    <row r="433" spans="1:3" ht="15.75" customHeight="1">
      <c r="A433" s="1"/>
      <c r="B433" s="1"/>
      <c r="C433" s="1"/>
    </row>
    <row r="434" spans="1:3" ht="15.75" customHeight="1">
      <c r="A434" s="1"/>
      <c r="B434" s="1"/>
      <c r="C434" s="1"/>
    </row>
    <row r="435" spans="1:3" ht="15.75" customHeight="1">
      <c r="A435" s="1"/>
      <c r="B435" s="1"/>
      <c r="C435" s="1"/>
    </row>
    <row r="436" spans="1:3" ht="15.75" customHeight="1">
      <c r="A436" s="1"/>
      <c r="B436" s="1"/>
      <c r="C436" s="1"/>
    </row>
    <row r="437" spans="1:3" ht="15.75" customHeight="1">
      <c r="A437" s="1"/>
      <c r="B437" s="1"/>
      <c r="C437" s="1"/>
    </row>
    <row r="438" spans="1:3" ht="15.75" customHeight="1">
      <c r="A438" s="1"/>
      <c r="B438" s="1"/>
      <c r="C438" s="1"/>
    </row>
    <row r="439" spans="1:3" ht="15.75" customHeight="1">
      <c r="A439" s="1"/>
      <c r="B439" s="1"/>
      <c r="C439" s="1"/>
    </row>
    <row r="440" spans="1:3" ht="15.75" customHeight="1">
      <c r="A440" s="1"/>
      <c r="B440" s="1"/>
      <c r="C440" s="1"/>
    </row>
    <row r="441" spans="1:3" ht="15.75" customHeight="1">
      <c r="A441" s="1"/>
      <c r="B441" s="1"/>
      <c r="C441" s="1"/>
    </row>
    <row r="442" spans="1:3" ht="15.75" customHeight="1">
      <c r="A442" s="1"/>
      <c r="B442" s="1"/>
      <c r="C442" s="1"/>
    </row>
    <row r="443" spans="1:3" ht="15.75" customHeight="1">
      <c r="A443" s="1"/>
      <c r="B443" s="1"/>
      <c r="C443" s="1"/>
    </row>
    <row r="444" spans="1:3" ht="15.75" customHeight="1">
      <c r="A444" s="1"/>
      <c r="B444" s="1"/>
      <c r="C444" s="1"/>
    </row>
    <row r="445" spans="1:3" ht="15.75" customHeight="1">
      <c r="A445" s="1"/>
      <c r="B445" s="1"/>
      <c r="C445" s="1"/>
    </row>
    <row r="446" spans="1:3" ht="15.75" customHeight="1">
      <c r="A446" s="1"/>
      <c r="B446" s="1"/>
      <c r="C446" s="1"/>
    </row>
    <row r="447" spans="1:3" ht="15.75" customHeight="1">
      <c r="A447" s="1"/>
      <c r="B447" s="1"/>
      <c r="C447" s="1"/>
    </row>
    <row r="448" spans="1:3" ht="15.75" customHeight="1">
      <c r="A448" s="1"/>
      <c r="B448" s="1"/>
      <c r="C448" s="1"/>
    </row>
    <row r="449" spans="1:3" ht="15.75" customHeight="1">
      <c r="A449" s="1"/>
      <c r="B449" s="1"/>
      <c r="C449" s="1"/>
    </row>
    <row r="450" spans="1:3" ht="15.75" customHeight="1">
      <c r="A450" s="1"/>
      <c r="B450" s="1"/>
      <c r="C450" s="1"/>
    </row>
    <row r="451" spans="1:3" ht="15.75" customHeight="1">
      <c r="A451" s="1"/>
      <c r="B451" s="1"/>
      <c r="C451" s="1"/>
    </row>
    <row r="452" spans="1:3" ht="15.75" customHeight="1">
      <c r="A452" s="1"/>
      <c r="B452" s="1"/>
      <c r="C452" s="1"/>
    </row>
    <row r="453" spans="1:3" ht="15.75" customHeight="1">
      <c r="A453" s="1"/>
      <c r="B453" s="1"/>
      <c r="C453" s="1"/>
    </row>
    <row r="454" spans="1:3" ht="15.75" customHeight="1">
      <c r="A454" s="1"/>
      <c r="B454" s="1"/>
      <c r="C454" s="1"/>
    </row>
    <row r="455" spans="1:3" ht="15.75" customHeight="1">
      <c r="A455" s="1"/>
      <c r="B455" s="1"/>
      <c r="C455" s="1"/>
    </row>
    <row r="456" spans="1:3" ht="15.75" customHeight="1">
      <c r="A456" s="1"/>
      <c r="B456" s="1"/>
      <c r="C456" s="1"/>
    </row>
    <row r="457" spans="1:3" ht="15.75" customHeight="1">
      <c r="A457" s="1"/>
      <c r="B457" s="1"/>
      <c r="C457" s="1"/>
    </row>
    <row r="458" spans="1:3" ht="15.75" customHeight="1">
      <c r="A458" s="1"/>
      <c r="B458" s="1"/>
      <c r="C458" s="1"/>
    </row>
    <row r="459" spans="1:3" ht="15.75" customHeight="1">
      <c r="A459" s="1"/>
      <c r="B459" s="1"/>
      <c r="C459" s="1"/>
    </row>
    <row r="460" spans="1:3" ht="15.75" customHeight="1">
      <c r="A460" s="1"/>
      <c r="B460" s="1"/>
      <c r="C460" s="1"/>
    </row>
    <row r="461" spans="1:3" ht="15.75" customHeight="1">
      <c r="A461" s="1"/>
      <c r="B461" s="1"/>
      <c r="C461" s="1"/>
    </row>
    <row r="462" spans="1:3" ht="15.75" customHeight="1">
      <c r="A462" s="1"/>
      <c r="B462" s="1"/>
      <c r="C462" s="1"/>
    </row>
    <row r="463" spans="1:3" ht="15.75" customHeight="1">
      <c r="A463" s="1"/>
      <c r="B463" s="1"/>
      <c r="C463" s="1"/>
    </row>
    <row r="464" spans="1:3" ht="15.75" customHeight="1">
      <c r="A464" s="1"/>
      <c r="B464" s="1"/>
      <c r="C464" s="1"/>
    </row>
    <row r="465" spans="1:3" ht="15.75" customHeight="1">
      <c r="A465" s="1"/>
      <c r="B465" s="1"/>
      <c r="C465" s="1"/>
    </row>
    <row r="466" spans="1:3" ht="15.75" customHeight="1">
      <c r="A466" s="1"/>
      <c r="B466" s="1"/>
      <c r="C466" s="1"/>
    </row>
    <row r="467" spans="1:3" ht="15.75" customHeight="1">
      <c r="A467" s="1"/>
      <c r="B467" s="1"/>
      <c r="C467" s="1"/>
    </row>
    <row r="468" spans="1:3" ht="15.75" customHeight="1">
      <c r="A468" s="1"/>
      <c r="B468" s="1"/>
      <c r="C468" s="1"/>
    </row>
    <row r="469" spans="1:3" ht="15.75" customHeight="1">
      <c r="A469" s="1"/>
      <c r="B469" s="1"/>
      <c r="C469" s="1"/>
    </row>
    <row r="470" spans="1:3" ht="15.75" customHeight="1">
      <c r="A470" s="1"/>
      <c r="B470" s="1"/>
      <c r="C470" s="1"/>
    </row>
    <row r="471" spans="1:3" ht="15.75" customHeight="1">
      <c r="A471" s="1"/>
      <c r="B471" s="1"/>
      <c r="C471" s="1"/>
    </row>
    <row r="472" spans="1:3" ht="15.75" customHeight="1">
      <c r="A472" s="1"/>
      <c r="B472" s="1"/>
      <c r="C472" s="1"/>
    </row>
    <row r="473" spans="1:3" ht="15.75" customHeight="1">
      <c r="A473" s="1"/>
      <c r="B473" s="1"/>
      <c r="C473" s="1"/>
    </row>
    <row r="474" spans="1:3" ht="15.75" customHeight="1">
      <c r="A474" s="1"/>
      <c r="B474" s="1"/>
      <c r="C474" s="1"/>
    </row>
    <row r="475" spans="1:3" ht="15.75" customHeight="1">
      <c r="A475" s="1"/>
      <c r="B475" s="1"/>
      <c r="C475" s="1"/>
    </row>
    <row r="476" spans="1:3" ht="15.75" customHeight="1">
      <c r="A476" s="1"/>
      <c r="B476" s="1"/>
      <c r="C476" s="1"/>
    </row>
    <row r="477" spans="1:3" ht="15.75" customHeight="1">
      <c r="A477" s="1"/>
      <c r="B477" s="1"/>
      <c r="C477" s="1"/>
    </row>
    <row r="478" spans="1:3" ht="15.75" customHeight="1">
      <c r="A478" s="1"/>
      <c r="B478" s="1"/>
      <c r="C478" s="1"/>
    </row>
    <row r="479" spans="1:3" ht="15.75" customHeight="1">
      <c r="A479" s="1"/>
      <c r="B479" s="1"/>
      <c r="C479" s="1"/>
    </row>
    <row r="480" spans="1:3" ht="15.75" customHeight="1">
      <c r="A480" s="1"/>
      <c r="B480" s="1"/>
      <c r="C480" s="1"/>
    </row>
    <row r="481" spans="1:3" ht="15.75" customHeight="1">
      <c r="A481" s="1"/>
      <c r="B481" s="1"/>
      <c r="C481" s="1"/>
    </row>
    <row r="482" spans="1:3" ht="15.75" customHeight="1">
      <c r="A482" s="1"/>
      <c r="B482" s="1"/>
      <c r="C482" s="1"/>
    </row>
    <row r="483" spans="1:3" ht="15.75" customHeight="1">
      <c r="A483" s="1"/>
      <c r="B483" s="1"/>
      <c r="C483" s="1"/>
    </row>
    <row r="484" spans="1:3" ht="15.75" customHeight="1">
      <c r="A484" s="1"/>
      <c r="B484" s="1"/>
      <c r="C484" s="1"/>
    </row>
    <row r="485" spans="1:3" ht="15.75" customHeight="1">
      <c r="A485" s="1"/>
      <c r="B485" s="1"/>
      <c r="C485" s="1"/>
    </row>
    <row r="486" spans="1:3" ht="15.75" customHeight="1">
      <c r="A486" s="1"/>
      <c r="B486" s="1"/>
      <c r="C486" s="1"/>
    </row>
    <row r="487" spans="1:3" ht="15.75" customHeight="1">
      <c r="A487" s="1"/>
      <c r="B487" s="1"/>
      <c r="C487" s="1"/>
    </row>
    <row r="488" spans="1:3" ht="15.75" customHeight="1">
      <c r="A488" s="1"/>
      <c r="B488" s="1"/>
      <c r="C488" s="1"/>
    </row>
    <row r="489" spans="1:3" ht="15.75" customHeight="1">
      <c r="A489" s="1"/>
      <c r="B489" s="1"/>
      <c r="C489" s="1"/>
    </row>
    <row r="490" spans="1:3" ht="15.75" customHeight="1">
      <c r="A490" s="1"/>
      <c r="B490" s="1"/>
      <c r="C490" s="1"/>
    </row>
    <row r="491" spans="1:3" ht="15.75" customHeight="1">
      <c r="A491" s="1"/>
      <c r="B491" s="1"/>
      <c r="C491" s="1"/>
    </row>
    <row r="492" spans="1:3" ht="15.75" customHeight="1">
      <c r="A492" s="1"/>
      <c r="B492" s="1"/>
      <c r="C492" s="1"/>
    </row>
    <row r="493" spans="1:3" ht="15.75" customHeight="1">
      <c r="A493" s="1"/>
      <c r="B493" s="1"/>
      <c r="C493" s="1"/>
    </row>
    <row r="494" spans="1:3" ht="15.75" customHeight="1">
      <c r="A494" s="1"/>
      <c r="B494" s="1"/>
      <c r="C494" s="1"/>
    </row>
    <row r="495" spans="1:3" ht="15.75" customHeight="1">
      <c r="A495" s="1"/>
      <c r="B495" s="1"/>
      <c r="C495" s="1"/>
    </row>
    <row r="496" spans="1:3" ht="15.75" customHeight="1">
      <c r="A496" s="1"/>
      <c r="B496" s="1"/>
      <c r="C496" s="1"/>
    </row>
    <row r="497" spans="1:3" ht="15.75" customHeight="1">
      <c r="A497" s="1"/>
      <c r="B497" s="1"/>
      <c r="C497" s="1"/>
    </row>
    <row r="498" spans="1:3" ht="15.75" customHeight="1">
      <c r="A498" s="1"/>
      <c r="B498" s="1"/>
      <c r="C498" s="1"/>
    </row>
    <row r="499" spans="1:3" ht="15.75" customHeight="1">
      <c r="A499" s="1"/>
      <c r="B499" s="1"/>
      <c r="C499" s="1"/>
    </row>
    <row r="500" spans="1:3" ht="15.75" customHeight="1">
      <c r="A500" s="1"/>
      <c r="B500" s="1"/>
      <c r="C500" s="1"/>
    </row>
    <row r="501" spans="1:3" ht="15.75" customHeight="1">
      <c r="A501" s="1"/>
      <c r="B501" s="1"/>
      <c r="C501" s="1"/>
    </row>
    <row r="502" spans="1:3" ht="15.75" customHeight="1">
      <c r="A502" s="1"/>
      <c r="B502" s="1"/>
      <c r="C502" s="1"/>
    </row>
    <row r="503" spans="1:3" ht="15.75" customHeight="1">
      <c r="A503" s="1"/>
      <c r="B503" s="1"/>
      <c r="C503" s="1"/>
    </row>
    <row r="504" spans="1:3" ht="15.75" customHeight="1">
      <c r="A504" s="1"/>
      <c r="B504" s="1"/>
      <c r="C504" s="1"/>
    </row>
    <row r="505" spans="1:3" ht="15.75" customHeight="1">
      <c r="A505" s="1"/>
      <c r="B505" s="1"/>
      <c r="C505" s="1"/>
    </row>
    <row r="506" spans="1:3" ht="15.75" customHeight="1">
      <c r="A506" s="1"/>
      <c r="B506" s="1"/>
      <c r="C506" s="1"/>
    </row>
    <row r="507" spans="1:3" ht="15.75" customHeight="1">
      <c r="A507" s="1"/>
      <c r="B507" s="1"/>
      <c r="C507" s="1"/>
    </row>
    <row r="508" spans="1:3" ht="15.75" customHeight="1">
      <c r="A508" s="1"/>
      <c r="B508" s="1"/>
      <c r="C508" s="1"/>
    </row>
    <row r="509" spans="1:3" ht="15.75" customHeight="1">
      <c r="A509" s="1"/>
      <c r="B509" s="1"/>
      <c r="C509" s="1"/>
    </row>
    <row r="510" spans="1:3" ht="15.75" customHeight="1">
      <c r="A510" s="1"/>
      <c r="B510" s="1"/>
      <c r="C510" s="1"/>
    </row>
    <row r="511" spans="1:3" ht="15.75" customHeight="1">
      <c r="A511" s="1"/>
      <c r="B511" s="1"/>
      <c r="C511" s="1"/>
    </row>
    <row r="512" spans="1:3" ht="15.75" customHeight="1">
      <c r="A512" s="1"/>
      <c r="B512" s="1"/>
      <c r="C512" s="1"/>
    </row>
    <row r="513" spans="1:3" ht="15.75" customHeight="1">
      <c r="A513" s="1"/>
      <c r="B513" s="1"/>
      <c r="C513" s="1"/>
    </row>
    <row r="514" spans="1:3" ht="15.75" customHeight="1">
      <c r="A514" s="1"/>
      <c r="B514" s="1"/>
      <c r="C514" s="1"/>
    </row>
    <row r="515" spans="1:3" ht="15.75" customHeight="1">
      <c r="A515" s="1"/>
      <c r="B515" s="1"/>
      <c r="C515" s="1"/>
    </row>
    <row r="516" spans="1:3" ht="15.75" customHeight="1">
      <c r="A516" s="1"/>
      <c r="B516" s="1"/>
      <c r="C516" s="1"/>
    </row>
    <row r="517" spans="1:3" ht="15.75" customHeight="1">
      <c r="A517" s="1"/>
      <c r="B517" s="1"/>
      <c r="C517" s="1"/>
    </row>
    <row r="518" spans="1:3" ht="15.75" customHeight="1">
      <c r="A518" s="1"/>
      <c r="B518" s="1"/>
      <c r="C518" s="1"/>
    </row>
    <row r="519" spans="1:3" ht="15.75" customHeight="1">
      <c r="A519" s="1"/>
      <c r="B519" s="1"/>
      <c r="C519" s="1"/>
    </row>
    <row r="520" spans="1:3" ht="15.75" customHeight="1">
      <c r="A520" s="1"/>
      <c r="B520" s="1"/>
      <c r="C520" s="1"/>
    </row>
    <row r="521" spans="1:3" ht="15.75" customHeight="1">
      <c r="A521" s="1"/>
      <c r="B521" s="1"/>
      <c r="C521" s="1"/>
    </row>
    <row r="522" spans="1:3" ht="15.75" customHeight="1">
      <c r="A522" s="1"/>
      <c r="B522" s="1"/>
      <c r="C522" s="1"/>
    </row>
    <row r="523" spans="1:3" ht="15.75" customHeight="1">
      <c r="A523" s="1"/>
      <c r="B523" s="1"/>
      <c r="C523" s="1"/>
    </row>
    <row r="524" spans="1:3" ht="15.75" customHeight="1">
      <c r="A524" s="1"/>
      <c r="B524" s="1"/>
      <c r="C524" s="1"/>
    </row>
    <row r="525" spans="1:3" ht="15.75" customHeight="1">
      <c r="A525" s="1"/>
      <c r="B525" s="1"/>
      <c r="C525" s="1"/>
    </row>
    <row r="526" spans="1:3" ht="15.75" customHeight="1">
      <c r="A526" s="1"/>
      <c r="B526" s="1"/>
      <c r="C526" s="1"/>
    </row>
    <row r="527" spans="1:3" ht="15.75" customHeight="1">
      <c r="A527" s="1"/>
      <c r="B527" s="1"/>
      <c r="C527" s="1"/>
    </row>
    <row r="528" spans="1:3" ht="15.75" customHeight="1">
      <c r="A528" s="1"/>
      <c r="B528" s="1"/>
      <c r="C528" s="1"/>
    </row>
    <row r="529" spans="1:3" ht="15.75" customHeight="1">
      <c r="A529" s="1"/>
      <c r="B529" s="1"/>
      <c r="C529" s="1"/>
    </row>
    <row r="530" spans="1:3" ht="15.75" customHeight="1">
      <c r="A530" s="1"/>
      <c r="B530" s="1"/>
      <c r="C530" s="1"/>
    </row>
    <row r="531" spans="1:3" ht="15.75" customHeight="1">
      <c r="A531" s="1"/>
      <c r="B531" s="1"/>
      <c r="C531" s="1"/>
    </row>
    <row r="532" spans="1:3" ht="15.75" customHeight="1">
      <c r="A532" s="1"/>
      <c r="B532" s="1"/>
      <c r="C532" s="1"/>
    </row>
    <row r="533" spans="1:3" ht="15.75" customHeight="1">
      <c r="A533" s="1"/>
      <c r="B533" s="1"/>
      <c r="C533" s="1"/>
    </row>
    <row r="534" spans="1:3" ht="15.75" customHeight="1">
      <c r="A534" s="1"/>
      <c r="B534" s="1"/>
      <c r="C534" s="1"/>
    </row>
    <row r="535" spans="1:3" ht="15.75" customHeight="1">
      <c r="A535" s="1"/>
      <c r="B535" s="1"/>
      <c r="C535" s="1"/>
    </row>
    <row r="536" spans="1:3" ht="15.75" customHeight="1">
      <c r="A536" s="1"/>
      <c r="B536" s="1"/>
      <c r="C536" s="1"/>
    </row>
    <row r="537" spans="1:3" ht="15.75" customHeight="1">
      <c r="A537" s="1"/>
      <c r="B537" s="1"/>
      <c r="C537" s="1"/>
    </row>
    <row r="538" spans="1:3" ht="15.75" customHeight="1">
      <c r="A538" s="1"/>
      <c r="B538" s="1"/>
      <c r="C538" s="1"/>
    </row>
    <row r="539" spans="1:3" ht="15.75" customHeight="1">
      <c r="A539" s="1"/>
      <c r="B539" s="1"/>
      <c r="C539" s="1"/>
    </row>
    <row r="540" spans="1:3" ht="15.75" customHeight="1">
      <c r="A540" s="1"/>
      <c r="B540" s="1"/>
      <c r="C540" s="1"/>
    </row>
    <row r="541" spans="1:3" ht="15.75" customHeight="1">
      <c r="A541" s="1"/>
      <c r="B541" s="1"/>
      <c r="C541" s="1"/>
    </row>
    <row r="542" spans="1:3" ht="15.75" customHeight="1">
      <c r="A542" s="1"/>
      <c r="B542" s="1"/>
      <c r="C542" s="1"/>
    </row>
    <row r="543" spans="1:3" ht="15.75" customHeight="1">
      <c r="A543" s="1"/>
      <c r="B543" s="1"/>
      <c r="C543" s="1"/>
    </row>
    <row r="544" spans="1:3" ht="15.75" customHeight="1">
      <c r="A544" s="1"/>
      <c r="B544" s="1"/>
      <c r="C544" s="1"/>
    </row>
    <row r="545" spans="1:3" ht="15.75" customHeight="1">
      <c r="A545" s="1"/>
      <c r="B545" s="1"/>
      <c r="C545" s="1"/>
    </row>
    <row r="546" spans="1:3" ht="15.75" customHeight="1">
      <c r="A546" s="1"/>
      <c r="B546" s="1"/>
      <c r="C546" s="1"/>
    </row>
    <row r="547" spans="1:3" ht="15.75" customHeight="1">
      <c r="A547" s="1"/>
      <c r="B547" s="1"/>
      <c r="C547" s="1"/>
    </row>
    <row r="548" spans="1:3" ht="15.75" customHeight="1">
      <c r="A548" s="1"/>
      <c r="B548" s="1"/>
      <c r="C548" s="1"/>
    </row>
    <row r="549" spans="1:3" ht="15.75" customHeight="1">
      <c r="A549" s="1"/>
      <c r="B549" s="1"/>
      <c r="C549" s="1"/>
    </row>
    <row r="550" spans="1:3" ht="15.75" customHeight="1">
      <c r="A550" s="1"/>
      <c r="B550" s="1"/>
      <c r="C550" s="1"/>
    </row>
    <row r="551" spans="1:3" ht="15.75" customHeight="1">
      <c r="A551" s="1"/>
      <c r="B551" s="1"/>
      <c r="C551" s="1"/>
    </row>
    <row r="552" spans="1:3" ht="15.75" customHeight="1">
      <c r="A552" s="1"/>
      <c r="B552" s="1"/>
      <c r="C552" s="1"/>
    </row>
    <row r="553" spans="1:3" ht="15.75" customHeight="1">
      <c r="A553" s="1"/>
      <c r="B553" s="1"/>
      <c r="C553" s="1"/>
    </row>
    <row r="554" spans="1:3" ht="15.75" customHeight="1">
      <c r="A554" s="1"/>
      <c r="B554" s="1"/>
      <c r="C554" s="1"/>
    </row>
    <row r="555" spans="1:3" ht="15.75" customHeight="1">
      <c r="A555" s="1"/>
      <c r="B555" s="1"/>
      <c r="C555" s="1"/>
    </row>
    <row r="556" spans="1:3" ht="15.75" customHeight="1">
      <c r="A556" s="1"/>
      <c r="B556" s="1"/>
      <c r="C556" s="1"/>
    </row>
    <row r="557" spans="1:3" ht="15.75" customHeight="1">
      <c r="A557" s="1"/>
      <c r="B557" s="1"/>
      <c r="C557" s="1"/>
    </row>
    <row r="558" spans="1:3" ht="15.75" customHeight="1">
      <c r="A558" s="1"/>
      <c r="B558" s="1"/>
      <c r="C558" s="1"/>
    </row>
    <row r="559" spans="1:3" ht="15.75" customHeight="1">
      <c r="A559" s="1"/>
      <c r="B559" s="1"/>
      <c r="C559" s="1"/>
    </row>
    <row r="560" spans="1:3" ht="15.75" customHeight="1">
      <c r="A560" s="1"/>
      <c r="B560" s="1"/>
      <c r="C560" s="1"/>
    </row>
    <row r="561" spans="1:3" ht="15.75" customHeight="1">
      <c r="A561" s="1"/>
      <c r="B561" s="1"/>
      <c r="C561" s="1"/>
    </row>
    <row r="562" spans="1:3" ht="15.75" customHeight="1">
      <c r="A562" s="1"/>
      <c r="B562" s="1"/>
      <c r="C562" s="1"/>
    </row>
    <row r="563" spans="1:3" ht="15.75" customHeight="1">
      <c r="A563" s="1"/>
      <c r="B563" s="1"/>
      <c r="C563" s="1"/>
    </row>
    <row r="564" spans="1:3" ht="15.75" customHeight="1">
      <c r="A564" s="1"/>
      <c r="B564" s="1"/>
      <c r="C564" s="1"/>
    </row>
    <row r="565" spans="1:3" ht="15.75" customHeight="1">
      <c r="A565" s="1"/>
      <c r="B565" s="1"/>
      <c r="C565" s="1"/>
    </row>
    <row r="566" spans="1:3" ht="15.75" customHeight="1">
      <c r="A566" s="1"/>
      <c r="B566" s="1"/>
      <c r="C566" s="1"/>
    </row>
    <row r="567" spans="1:3" ht="15.75" customHeight="1">
      <c r="A567" s="1"/>
      <c r="B567" s="1"/>
      <c r="C567" s="1"/>
    </row>
    <row r="568" spans="1:3" ht="15.75" customHeight="1">
      <c r="A568" s="1"/>
      <c r="B568" s="1"/>
      <c r="C568" s="1"/>
    </row>
    <row r="569" spans="1:3" ht="15.75" customHeight="1">
      <c r="A569" s="1"/>
      <c r="B569" s="1"/>
      <c r="C569" s="1"/>
    </row>
    <row r="570" spans="1:3" ht="15.75" customHeight="1">
      <c r="A570" s="1"/>
      <c r="B570" s="1"/>
      <c r="C570" s="1"/>
    </row>
    <row r="571" spans="1:3" ht="15.75" customHeight="1">
      <c r="A571" s="1"/>
      <c r="B571" s="1"/>
      <c r="C571" s="1"/>
    </row>
    <row r="572" spans="1:3" ht="15.75" customHeight="1">
      <c r="A572" s="1"/>
      <c r="B572" s="1"/>
      <c r="C572" s="1"/>
    </row>
    <row r="573" spans="1:3" ht="15.75" customHeight="1">
      <c r="A573" s="1"/>
      <c r="B573" s="1"/>
      <c r="C573" s="1"/>
    </row>
    <row r="574" spans="1:3" ht="15.75" customHeight="1">
      <c r="A574" s="1"/>
      <c r="B574" s="1"/>
      <c r="C574" s="1"/>
    </row>
    <row r="575" spans="1:3" ht="15.75" customHeight="1">
      <c r="A575" s="1"/>
      <c r="B575" s="1"/>
      <c r="C575" s="1"/>
    </row>
    <row r="576" spans="1:3" ht="15.75" customHeight="1">
      <c r="A576" s="1"/>
      <c r="B576" s="1"/>
      <c r="C576" s="1"/>
    </row>
    <row r="577" spans="1:3" ht="15.75" customHeight="1">
      <c r="A577" s="1"/>
      <c r="B577" s="1"/>
      <c r="C577" s="1"/>
    </row>
    <row r="578" spans="1:3" ht="15.75" customHeight="1">
      <c r="A578" s="1"/>
      <c r="B578" s="1"/>
      <c r="C578" s="1"/>
    </row>
    <row r="579" spans="1:3" ht="15.75" customHeight="1">
      <c r="A579" s="1"/>
      <c r="B579" s="1"/>
      <c r="C579" s="1"/>
    </row>
    <row r="580" spans="1:3" ht="15.75" customHeight="1">
      <c r="A580" s="1"/>
      <c r="B580" s="1"/>
      <c r="C580" s="1"/>
    </row>
    <row r="581" spans="1:3" ht="15.75" customHeight="1">
      <c r="A581" s="1"/>
      <c r="B581" s="1"/>
      <c r="C581" s="1"/>
    </row>
    <row r="582" spans="1:3" ht="15.75" customHeight="1">
      <c r="A582" s="1"/>
      <c r="B582" s="1"/>
      <c r="C582" s="1"/>
    </row>
    <row r="583" spans="1:3" ht="15.75" customHeight="1">
      <c r="A583" s="1"/>
      <c r="B583" s="1"/>
      <c r="C583" s="1"/>
    </row>
    <row r="584" spans="1:3" ht="15.75" customHeight="1">
      <c r="A584" s="1"/>
      <c r="B584" s="1"/>
      <c r="C584" s="1"/>
    </row>
    <row r="585" spans="1:3" ht="15.75" customHeight="1">
      <c r="A585" s="1"/>
      <c r="B585" s="1"/>
      <c r="C585" s="1"/>
    </row>
    <row r="586" spans="1:3" ht="15.75" customHeight="1">
      <c r="A586" s="1"/>
      <c r="B586" s="1"/>
      <c r="C586" s="1"/>
    </row>
    <row r="587" spans="1:3" ht="15.75" customHeight="1">
      <c r="A587" s="1"/>
      <c r="B587" s="1"/>
      <c r="C587" s="1"/>
    </row>
    <row r="588" spans="1:3" ht="15.75" customHeight="1">
      <c r="A588" s="1"/>
      <c r="B588" s="1"/>
      <c r="C588" s="1"/>
    </row>
    <row r="589" spans="1:3" ht="15.75" customHeight="1">
      <c r="A589" s="1"/>
      <c r="B589" s="1"/>
      <c r="C589" s="1"/>
    </row>
    <row r="590" spans="1:3" ht="15.75" customHeight="1">
      <c r="A590" s="1"/>
      <c r="B590" s="1"/>
      <c r="C590" s="1"/>
    </row>
    <row r="591" spans="1:3" ht="15.75" customHeight="1">
      <c r="A591" s="1"/>
      <c r="B591" s="1"/>
      <c r="C591" s="1"/>
    </row>
    <row r="592" spans="1:3" ht="15.75" customHeight="1">
      <c r="A592" s="1"/>
      <c r="B592" s="1"/>
      <c r="C592" s="1"/>
    </row>
    <row r="593" spans="1:3" ht="15.75" customHeight="1">
      <c r="A593" s="1"/>
      <c r="B593" s="1"/>
      <c r="C593" s="1"/>
    </row>
    <row r="594" spans="1:3" ht="15.75" customHeight="1">
      <c r="A594" s="1"/>
      <c r="B594" s="1"/>
      <c r="C594" s="1"/>
    </row>
    <row r="595" spans="1:3" ht="15.75" customHeight="1">
      <c r="A595" s="1"/>
      <c r="B595" s="1"/>
      <c r="C595" s="1"/>
    </row>
    <row r="596" spans="1:3" ht="15.75" customHeight="1">
      <c r="A596" s="1"/>
      <c r="B596" s="1"/>
      <c r="C596" s="1"/>
    </row>
    <row r="597" spans="1:3" ht="15.75" customHeight="1">
      <c r="A597" s="1"/>
      <c r="B597" s="1"/>
      <c r="C597" s="1"/>
    </row>
    <row r="598" spans="1:3" ht="15.75" customHeight="1">
      <c r="A598" s="1"/>
      <c r="B598" s="1"/>
      <c r="C598" s="1"/>
    </row>
    <row r="599" spans="1:3" ht="15.75" customHeight="1">
      <c r="A599" s="1"/>
      <c r="B599" s="1"/>
      <c r="C599" s="1"/>
    </row>
    <row r="600" spans="1:3" ht="15.75" customHeight="1">
      <c r="A600" s="1"/>
      <c r="B600" s="1"/>
      <c r="C600" s="1"/>
    </row>
    <row r="601" spans="1:3" ht="15.75" customHeight="1">
      <c r="A601" s="1"/>
      <c r="B601" s="1"/>
      <c r="C601" s="1"/>
    </row>
    <row r="602" spans="1:3" ht="15.75" customHeight="1">
      <c r="A602" s="1"/>
      <c r="B602" s="1"/>
      <c r="C602" s="1"/>
    </row>
    <row r="603" spans="1:3" ht="15.75" customHeight="1">
      <c r="A603" s="1"/>
      <c r="B603" s="1"/>
      <c r="C603" s="1"/>
    </row>
    <row r="604" spans="1:3" ht="15.75" customHeight="1">
      <c r="A604" s="1"/>
      <c r="B604" s="1"/>
      <c r="C604" s="1"/>
    </row>
    <row r="605" spans="1:3" ht="15.75" customHeight="1">
      <c r="A605" s="1"/>
      <c r="B605" s="1"/>
      <c r="C605" s="1"/>
    </row>
    <row r="606" spans="1:3" ht="15.75" customHeight="1">
      <c r="A606" s="1"/>
      <c r="B606" s="1"/>
      <c r="C606" s="1"/>
    </row>
    <row r="607" spans="1:3" ht="15.75" customHeight="1">
      <c r="A607" s="1"/>
      <c r="B607" s="1"/>
      <c r="C607" s="1"/>
    </row>
    <row r="608" spans="1:3" ht="15.75" customHeight="1">
      <c r="A608" s="1"/>
      <c r="B608" s="1"/>
      <c r="C608" s="1"/>
    </row>
    <row r="609" spans="1:3" ht="15.75" customHeight="1">
      <c r="A609" s="1"/>
      <c r="B609" s="1"/>
      <c r="C609" s="1"/>
    </row>
    <row r="610" spans="1:3" ht="15.75" customHeight="1">
      <c r="A610" s="1"/>
      <c r="B610" s="1"/>
      <c r="C610" s="1"/>
    </row>
    <row r="611" spans="1:3" ht="15.75" customHeight="1">
      <c r="A611" s="1"/>
      <c r="B611" s="1"/>
      <c r="C611" s="1"/>
    </row>
    <row r="612" spans="1:3" ht="15.75" customHeight="1">
      <c r="A612" s="1"/>
      <c r="B612" s="1"/>
      <c r="C612" s="1"/>
    </row>
    <row r="613" spans="1:3" ht="15.75" customHeight="1">
      <c r="A613" s="1"/>
      <c r="B613" s="1"/>
      <c r="C613" s="1"/>
    </row>
    <row r="614" spans="1:3" ht="15.75" customHeight="1">
      <c r="A614" s="1"/>
      <c r="B614" s="1"/>
      <c r="C614" s="1"/>
    </row>
    <row r="615" spans="1:3" ht="15.75" customHeight="1">
      <c r="A615" s="1"/>
      <c r="B615" s="1"/>
      <c r="C615" s="1"/>
    </row>
    <row r="616" spans="1:3" ht="15.75" customHeight="1">
      <c r="A616" s="1"/>
      <c r="B616" s="1"/>
      <c r="C616" s="1"/>
    </row>
    <row r="617" spans="1:3" ht="15.75" customHeight="1">
      <c r="A617" s="1"/>
      <c r="B617" s="1"/>
      <c r="C617" s="1"/>
    </row>
    <row r="618" spans="1:3" ht="15.75" customHeight="1">
      <c r="A618" s="1"/>
      <c r="B618" s="1"/>
      <c r="C618" s="1"/>
    </row>
    <row r="619" spans="1:3" ht="15.75" customHeight="1">
      <c r="A619" s="1"/>
      <c r="B619" s="1"/>
      <c r="C619" s="1"/>
    </row>
    <row r="620" spans="1:3" ht="15.75" customHeight="1">
      <c r="A620" s="1"/>
      <c r="B620" s="1"/>
      <c r="C620" s="1"/>
    </row>
    <row r="621" spans="1:3" ht="15.75" customHeight="1">
      <c r="A621" s="1"/>
      <c r="B621" s="1"/>
      <c r="C621" s="1"/>
    </row>
    <row r="622" spans="1:3" ht="15.75" customHeight="1">
      <c r="A622" s="1"/>
      <c r="B622" s="1"/>
      <c r="C622" s="1"/>
    </row>
    <row r="623" spans="1:3" ht="15.75" customHeight="1">
      <c r="A623" s="1"/>
      <c r="B623" s="1"/>
      <c r="C623" s="1"/>
    </row>
    <row r="624" spans="1:3" ht="15.75" customHeight="1">
      <c r="A624" s="1"/>
      <c r="B624" s="1"/>
      <c r="C624" s="1"/>
    </row>
    <row r="625" spans="1:3" ht="15.75" customHeight="1">
      <c r="A625" s="1"/>
      <c r="B625" s="1"/>
      <c r="C625" s="1"/>
    </row>
    <row r="626" spans="1:3" ht="15.75" customHeight="1">
      <c r="A626" s="1"/>
      <c r="B626" s="1"/>
      <c r="C626" s="1"/>
    </row>
    <row r="627" spans="1:3" ht="15.75" customHeight="1">
      <c r="A627" s="1"/>
      <c r="B627" s="1"/>
      <c r="C627" s="1"/>
    </row>
    <row r="628" spans="1:3" ht="15.75" customHeight="1">
      <c r="A628" s="1"/>
      <c r="B628" s="1"/>
      <c r="C628" s="1"/>
    </row>
    <row r="629" spans="1:3" ht="15.75" customHeight="1">
      <c r="A629" s="1"/>
      <c r="B629" s="1"/>
      <c r="C629" s="1"/>
    </row>
    <row r="630" spans="1:3" ht="15.75" customHeight="1">
      <c r="A630" s="1"/>
      <c r="B630" s="1"/>
      <c r="C630" s="1"/>
    </row>
    <row r="631" spans="1:3" ht="15.75" customHeight="1">
      <c r="A631" s="1"/>
      <c r="B631" s="1"/>
      <c r="C631" s="1"/>
    </row>
    <row r="632" spans="1:3" ht="15.75" customHeight="1">
      <c r="A632" s="1"/>
      <c r="B632" s="1"/>
      <c r="C632" s="1"/>
    </row>
    <row r="633" spans="1:3" ht="15.75" customHeight="1">
      <c r="A633" s="1"/>
      <c r="B633" s="1"/>
      <c r="C633" s="1"/>
    </row>
    <row r="634" spans="1:3" ht="15.75" customHeight="1">
      <c r="A634" s="1"/>
      <c r="B634" s="1"/>
      <c r="C634" s="1"/>
    </row>
    <row r="635" spans="1:3" ht="15.75" customHeight="1">
      <c r="A635" s="1"/>
      <c r="B635" s="1"/>
      <c r="C635" s="1"/>
    </row>
    <row r="636" spans="1:3" ht="15.75" customHeight="1">
      <c r="A636" s="1"/>
      <c r="B636" s="1"/>
      <c r="C636" s="1"/>
    </row>
    <row r="637" spans="1:3" ht="15.75" customHeight="1">
      <c r="A637" s="1"/>
      <c r="B637" s="1"/>
      <c r="C637" s="1"/>
    </row>
    <row r="638" spans="1:3" ht="15.75" customHeight="1">
      <c r="A638" s="1"/>
      <c r="B638" s="1"/>
      <c r="C638" s="1"/>
    </row>
    <row r="639" spans="1:3" ht="15.75" customHeight="1">
      <c r="A639" s="1"/>
      <c r="B639" s="1"/>
      <c r="C639" s="1"/>
    </row>
    <row r="640" spans="1:3" ht="15.75" customHeight="1">
      <c r="A640" s="1"/>
      <c r="B640" s="1"/>
      <c r="C640" s="1"/>
    </row>
    <row r="641" spans="1:3" ht="15.75" customHeight="1">
      <c r="A641" s="1"/>
      <c r="B641" s="1"/>
      <c r="C641" s="1"/>
    </row>
    <row r="642" spans="1:3" ht="15.75" customHeight="1">
      <c r="A642" s="1"/>
      <c r="B642" s="1"/>
      <c r="C642" s="1"/>
    </row>
    <row r="643" spans="1:3" ht="15.75" customHeight="1">
      <c r="A643" s="1"/>
      <c r="B643" s="1"/>
      <c r="C643" s="1"/>
    </row>
    <row r="644" spans="1:3" ht="15.75" customHeight="1">
      <c r="A644" s="1"/>
      <c r="B644" s="1"/>
      <c r="C644" s="1"/>
    </row>
    <row r="645" spans="1:3" ht="15.75" customHeight="1">
      <c r="A645" s="1"/>
      <c r="B645" s="1"/>
      <c r="C645" s="1"/>
    </row>
    <row r="646" spans="1:3" ht="15.75" customHeight="1">
      <c r="A646" s="1"/>
      <c r="B646" s="1"/>
      <c r="C646" s="1"/>
    </row>
    <row r="647" spans="1:3" ht="15.75" customHeight="1">
      <c r="A647" s="1"/>
      <c r="B647" s="1"/>
      <c r="C647" s="1"/>
    </row>
    <row r="648" spans="1:3" ht="15.75" customHeight="1">
      <c r="A648" s="1"/>
      <c r="B648" s="1"/>
      <c r="C648" s="1"/>
    </row>
    <row r="649" spans="1:3" ht="15.75" customHeight="1">
      <c r="A649" s="1"/>
      <c r="B649" s="1"/>
      <c r="C649" s="1"/>
    </row>
    <row r="650" spans="1:3" ht="15.75" customHeight="1">
      <c r="A650" s="1"/>
      <c r="B650" s="1"/>
      <c r="C650" s="1"/>
    </row>
    <row r="651" spans="1:3" ht="15.75" customHeight="1">
      <c r="A651" s="1"/>
      <c r="B651" s="1"/>
      <c r="C651" s="1"/>
    </row>
    <row r="652" spans="1:3" ht="15.75" customHeight="1">
      <c r="A652" s="1"/>
      <c r="B652" s="1"/>
      <c r="C652" s="1"/>
    </row>
    <row r="653" spans="1:3" ht="15.75" customHeight="1">
      <c r="A653" s="1"/>
      <c r="B653" s="1"/>
      <c r="C653" s="1"/>
    </row>
    <row r="654" spans="1:3" ht="15.75" customHeight="1">
      <c r="A654" s="1"/>
      <c r="B654" s="1"/>
      <c r="C654" s="1"/>
    </row>
    <row r="655" spans="1:3" ht="15.75" customHeight="1">
      <c r="A655" s="1"/>
      <c r="B655" s="1"/>
      <c r="C655" s="1"/>
    </row>
    <row r="656" spans="1:3" ht="15.75" customHeight="1">
      <c r="A656" s="1"/>
      <c r="B656" s="1"/>
      <c r="C656" s="1"/>
    </row>
    <row r="657" spans="1:3" ht="15.75" customHeight="1">
      <c r="A657" s="1"/>
      <c r="B657" s="1"/>
      <c r="C657" s="1"/>
    </row>
    <row r="658" spans="1:3" ht="15.75" customHeight="1">
      <c r="A658" s="1"/>
      <c r="B658" s="1"/>
      <c r="C658" s="1"/>
    </row>
    <row r="659" spans="1:3" ht="15.75" customHeight="1">
      <c r="A659" s="1"/>
      <c r="B659" s="1"/>
      <c r="C659" s="1"/>
    </row>
    <row r="660" spans="1:3" ht="15.75" customHeight="1">
      <c r="A660" s="1"/>
      <c r="B660" s="1"/>
      <c r="C660" s="1"/>
    </row>
    <row r="661" spans="1:3" ht="15.75" customHeight="1">
      <c r="A661" s="1"/>
      <c r="B661" s="1"/>
      <c r="C661" s="1"/>
    </row>
    <row r="662" spans="1:3" ht="15.75" customHeight="1">
      <c r="A662" s="1"/>
      <c r="B662" s="1"/>
      <c r="C662" s="1"/>
    </row>
    <row r="663" spans="1:3" ht="15.75" customHeight="1">
      <c r="A663" s="1"/>
      <c r="B663" s="1"/>
      <c r="C663" s="1"/>
    </row>
    <row r="664" spans="1:3" ht="15.75" customHeight="1">
      <c r="A664" s="1"/>
      <c r="B664" s="1"/>
      <c r="C664" s="1"/>
    </row>
    <row r="665" spans="1:3" ht="15.75" customHeight="1">
      <c r="A665" s="1"/>
      <c r="B665" s="1"/>
      <c r="C665" s="1"/>
    </row>
    <row r="666" spans="1:3" ht="15.75" customHeight="1">
      <c r="A666" s="1"/>
      <c r="B666" s="1"/>
      <c r="C666" s="1"/>
    </row>
    <row r="667" spans="1:3" ht="15.75" customHeight="1">
      <c r="A667" s="1"/>
      <c r="B667" s="1"/>
      <c r="C667" s="1"/>
    </row>
    <row r="668" spans="1:3" ht="15.75" customHeight="1">
      <c r="A668" s="1"/>
      <c r="B668" s="1"/>
      <c r="C668" s="1"/>
    </row>
    <row r="669" spans="1:3" ht="15.75" customHeight="1">
      <c r="A669" s="1"/>
      <c r="B669" s="1"/>
      <c r="C669" s="1"/>
    </row>
    <row r="670" spans="1:3" ht="15.75" customHeight="1">
      <c r="A670" s="1"/>
      <c r="B670" s="1"/>
      <c r="C670" s="1"/>
    </row>
    <row r="671" spans="1:3" ht="15.75" customHeight="1">
      <c r="A671" s="1"/>
      <c r="B671" s="1"/>
      <c r="C671" s="1"/>
    </row>
    <row r="672" spans="1:3" ht="15.75" customHeight="1">
      <c r="A672" s="1"/>
      <c r="B672" s="1"/>
      <c r="C672" s="1"/>
    </row>
    <row r="673" spans="1:3" ht="15.75" customHeight="1">
      <c r="A673" s="1"/>
      <c r="B673" s="1"/>
      <c r="C673" s="1"/>
    </row>
    <row r="674" spans="1:3" ht="15.75" customHeight="1">
      <c r="A674" s="1"/>
      <c r="B674" s="1"/>
      <c r="C674" s="1"/>
    </row>
    <row r="675" spans="1:3" ht="15.75" customHeight="1">
      <c r="A675" s="1"/>
      <c r="B675" s="1"/>
      <c r="C675" s="1"/>
    </row>
    <row r="676" spans="1:3" ht="15.75" customHeight="1">
      <c r="A676" s="1"/>
      <c r="B676" s="1"/>
      <c r="C676" s="1"/>
    </row>
    <row r="677" spans="1:3" ht="15.75" customHeight="1">
      <c r="A677" s="1"/>
      <c r="B677" s="1"/>
      <c r="C677" s="1"/>
    </row>
    <row r="678" spans="1:3" ht="15.75" customHeight="1">
      <c r="A678" s="1"/>
      <c r="B678" s="1"/>
      <c r="C678" s="1"/>
    </row>
    <row r="679" spans="1:3" ht="15.75" customHeight="1">
      <c r="A679" s="1"/>
      <c r="B679" s="1"/>
      <c r="C679" s="1"/>
    </row>
    <row r="680" spans="1:3" ht="15.75" customHeight="1">
      <c r="A680" s="1"/>
      <c r="B680" s="1"/>
      <c r="C680" s="1"/>
    </row>
    <row r="681" spans="1:3" ht="15.75" customHeight="1">
      <c r="A681" s="1"/>
      <c r="B681" s="1"/>
      <c r="C681" s="1"/>
    </row>
    <row r="682" spans="1:3" ht="15.75" customHeight="1">
      <c r="A682" s="1"/>
      <c r="B682" s="1"/>
      <c r="C682" s="1"/>
    </row>
    <row r="683" spans="1:3" ht="15.75" customHeight="1">
      <c r="A683" s="1"/>
      <c r="B683" s="1"/>
      <c r="C683" s="1"/>
    </row>
    <row r="684" spans="1:3" ht="15.75" customHeight="1">
      <c r="A684" s="1"/>
      <c r="B684" s="1"/>
      <c r="C684" s="1"/>
    </row>
    <row r="685" spans="1:3" ht="15.75" customHeight="1">
      <c r="A685" s="1"/>
      <c r="B685" s="1"/>
      <c r="C685" s="1"/>
    </row>
    <row r="686" spans="1:3" ht="15.75" customHeight="1">
      <c r="A686" s="1"/>
      <c r="B686" s="1"/>
      <c r="C686" s="1"/>
    </row>
    <row r="687" spans="1:3" ht="15.75" customHeight="1">
      <c r="A687" s="1"/>
      <c r="B687" s="1"/>
      <c r="C687" s="1"/>
    </row>
    <row r="688" spans="1:3" ht="15.75" customHeight="1">
      <c r="A688" s="1"/>
      <c r="B688" s="1"/>
      <c r="C688" s="1"/>
    </row>
    <row r="689" spans="1:3" ht="15.75" customHeight="1">
      <c r="A689" s="1"/>
      <c r="B689" s="1"/>
      <c r="C689" s="1"/>
    </row>
    <row r="690" spans="1:3" ht="15.75" customHeight="1">
      <c r="A690" s="1"/>
      <c r="B690" s="1"/>
      <c r="C690" s="1"/>
    </row>
    <row r="691" spans="1:3" ht="15.75" customHeight="1">
      <c r="A691" s="1"/>
      <c r="B691" s="1"/>
      <c r="C691" s="1"/>
    </row>
    <row r="692" spans="1:3" ht="15.75" customHeight="1">
      <c r="A692" s="1"/>
      <c r="B692" s="1"/>
      <c r="C692" s="1"/>
    </row>
    <row r="693" spans="1:3" ht="15.75" customHeight="1">
      <c r="A693" s="1"/>
      <c r="B693" s="1"/>
      <c r="C693" s="1"/>
    </row>
    <row r="694" spans="1:3" ht="15.75" customHeight="1">
      <c r="A694" s="1"/>
      <c r="B694" s="1"/>
      <c r="C694" s="1"/>
    </row>
    <row r="695" spans="1:3" ht="15.75" customHeight="1">
      <c r="A695" s="1"/>
      <c r="B695" s="1"/>
      <c r="C695" s="1"/>
    </row>
    <row r="696" spans="1:3" ht="15.75" customHeight="1">
      <c r="A696" s="1"/>
      <c r="B696" s="1"/>
      <c r="C696" s="1"/>
    </row>
    <row r="697" spans="1:3" ht="15.75" customHeight="1">
      <c r="A697" s="1"/>
      <c r="B697" s="1"/>
      <c r="C697" s="1"/>
    </row>
    <row r="698" spans="1:3" ht="15.75" customHeight="1">
      <c r="A698" s="1"/>
      <c r="B698" s="1"/>
      <c r="C698" s="1"/>
    </row>
    <row r="699" spans="1:3" ht="15.75" customHeight="1">
      <c r="A699" s="1"/>
      <c r="B699" s="1"/>
      <c r="C699" s="1"/>
    </row>
    <row r="700" spans="1:3" ht="15.75" customHeight="1">
      <c r="A700" s="1"/>
      <c r="B700" s="1"/>
      <c r="C700" s="1"/>
    </row>
    <row r="701" spans="1:3" ht="15.75" customHeight="1">
      <c r="A701" s="1"/>
      <c r="B701" s="1"/>
      <c r="C701" s="1"/>
    </row>
    <row r="702" spans="1:3" ht="15.75" customHeight="1">
      <c r="A702" s="1"/>
      <c r="B702" s="1"/>
      <c r="C702" s="1"/>
    </row>
    <row r="703" spans="1:3" ht="15.75" customHeight="1">
      <c r="A703" s="1"/>
      <c r="B703" s="1"/>
      <c r="C703" s="1"/>
    </row>
    <row r="704" spans="1:3" ht="15.75" customHeight="1">
      <c r="A704" s="1"/>
      <c r="B704" s="1"/>
      <c r="C704" s="1"/>
    </row>
    <row r="705" spans="1:3" ht="15.75" customHeight="1">
      <c r="A705" s="1"/>
      <c r="B705" s="1"/>
      <c r="C705" s="1"/>
    </row>
    <row r="706" spans="1:3" ht="15.75" customHeight="1">
      <c r="A706" s="1"/>
      <c r="B706" s="1"/>
      <c r="C706" s="1"/>
    </row>
    <row r="707" spans="1:3" ht="15.75" customHeight="1">
      <c r="A707" s="1"/>
      <c r="B707" s="1"/>
      <c r="C707" s="1"/>
    </row>
    <row r="708" spans="1:3" ht="15.75" customHeight="1">
      <c r="A708" s="1"/>
      <c r="B708" s="1"/>
      <c r="C708" s="1"/>
    </row>
    <row r="709" spans="1:3" ht="15.75" customHeight="1">
      <c r="A709" s="1"/>
      <c r="B709" s="1"/>
      <c r="C709" s="1"/>
    </row>
    <row r="710" spans="1:3" ht="15.75" customHeight="1">
      <c r="A710" s="1"/>
      <c r="B710" s="1"/>
      <c r="C710" s="1"/>
    </row>
    <row r="711" spans="1:3" ht="15.75" customHeight="1">
      <c r="A711" s="1"/>
      <c r="B711" s="1"/>
      <c r="C711" s="1"/>
    </row>
    <row r="712" spans="1:3" ht="15.75" customHeight="1">
      <c r="A712" s="1"/>
      <c r="B712" s="1"/>
      <c r="C712" s="1"/>
    </row>
    <row r="713" spans="1:3" ht="15.75" customHeight="1">
      <c r="A713" s="1"/>
      <c r="B713" s="1"/>
      <c r="C713" s="1"/>
    </row>
    <row r="714" spans="1:3" ht="15.75" customHeight="1">
      <c r="A714" s="1"/>
      <c r="B714" s="1"/>
      <c r="C714" s="1"/>
    </row>
    <row r="715" spans="1:3" ht="15.75" customHeight="1">
      <c r="A715" s="1"/>
      <c r="B715" s="1"/>
      <c r="C715" s="1"/>
    </row>
    <row r="716" spans="1:3" ht="15.75" customHeight="1">
      <c r="A716" s="1"/>
      <c r="B716" s="1"/>
      <c r="C716" s="1"/>
    </row>
    <row r="717" spans="1:3" ht="15.75" customHeight="1">
      <c r="A717" s="1"/>
      <c r="B717" s="1"/>
      <c r="C717" s="1"/>
    </row>
    <row r="718" spans="1:3" ht="15.75" customHeight="1">
      <c r="A718" s="1"/>
      <c r="B718" s="1"/>
      <c r="C718" s="1"/>
    </row>
    <row r="719" spans="1:3" ht="15.75" customHeight="1">
      <c r="A719" s="1"/>
      <c r="B719" s="1"/>
      <c r="C719" s="1"/>
    </row>
    <row r="720" spans="1:3" ht="15.75" customHeight="1">
      <c r="A720" s="1"/>
      <c r="B720" s="1"/>
      <c r="C720" s="1"/>
    </row>
    <row r="721" spans="1:3" ht="15.75" customHeight="1">
      <c r="A721" s="1"/>
      <c r="B721" s="1"/>
      <c r="C721" s="1"/>
    </row>
    <row r="722" spans="1:3" ht="15.75" customHeight="1">
      <c r="A722" s="1"/>
      <c r="B722" s="1"/>
      <c r="C722" s="1"/>
    </row>
    <row r="723" spans="1:3" ht="15.75" customHeight="1">
      <c r="A723" s="1"/>
      <c r="B723" s="1"/>
      <c r="C723" s="1"/>
    </row>
    <row r="724" spans="1:3" ht="15.75" customHeight="1">
      <c r="A724" s="1"/>
      <c r="B724" s="1"/>
      <c r="C724" s="1"/>
    </row>
    <row r="725" spans="1:3" ht="15.75" customHeight="1">
      <c r="A725" s="1"/>
      <c r="B725" s="1"/>
      <c r="C725" s="1"/>
    </row>
    <row r="726" spans="1:3" ht="15.75" customHeight="1">
      <c r="A726" s="1"/>
      <c r="B726" s="1"/>
      <c r="C726" s="1"/>
    </row>
    <row r="727" spans="1:3" ht="15.75" customHeight="1">
      <c r="A727" s="1"/>
      <c r="B727" s="1"/>
      <c r="C727" s="1"/>
    </row>
    <row r="728" spans="1:3" ht="15.75" customHeight="1">
      <c r="A728" s="1"/>
      <c r="B728" s="1"/>
      <c r="C728" s="1"/>
    </row>
    <row r="729" spans="1:3" ht="15.75" customHeight="1">
      <c r="A729" s="1"/>
      <c r="B729" s="1"/>
      <c r="C729" s="1"/>
    </row>
    <row r="730" spans="1:3" ht="15.75" customHeight="1">
      <c r="A730" s="1"/>
      <c r="B730" s="1"/>
      <c r="C730" s="1"/>
    </row>
    <row r="731" spans="1:3" ht="15.75" customHeight="1">
      <c r="A731" s="1"/>
      <c r="B731" s="1"/>
      <c r="C731" s="1"/>
    </row>
    <row r="732" spans="1:3" ht="15.75" customHeight="1">
      <c r="A732" s="1"/>
      <c r="B732" s="1"/>
      <c r="C732" s="1"/>
    </row>
    <row r="733" spans="1:3" ht="15.75" customHeight="1">
      <c r="A733" s="1"/>
      <c r="B733" s="1"/>
      <c r="C733" s="1"/>
    </row>
    <row r="734" spans="1:3" ht="15.75" customHeight="1">
      <c r="A734" s="1"/>
      <c r="B734" s="1"/>
      <c r="C734" s="1"/>
    </row>
    <row r="735" spans="1:3" ht="15.75" customHeight="1">
      <c r="A735" s="1"/>
      <c r="B735" s="1"/>
      <c r="C735" s="1"/>
    </row>
    <row r="736" spans="1:3" ht="15.75" customHeight="1">
      <c r="A736" s="1"/>
      <c r="B736" s="1"/>
      <c r="C736" s="1"/>
    </row>
    <row r="737" spans="1:3" ht="15.75" customHeight="1">
      <c r="A737" s="1"/>
      <c r="B737" s="1"/>
      <c r="C737" s="1"/>
    </row>
    <row r="738" spans="1:3" ht="15.75" customHeight="1">
      <c r="A738" s="1"/>
      <c r="B738" s="1"/>
      <c r="C738" s="1"/>
    </row>
    <row r="739" spans="1:3" ht="15.75" customHeight="1">
      <c r="A739" s="1"/>
      <c r="B739" s="1"/>
      <c r="C739" s="1"/>
    </row>
    <row r="740" spans="1:3" ht="15.75" customHeight="1">
      <c r="A740" s="1"/>
      <c r="B740" s="1"/>
      <c r="C740" s="1"/>
    </row>
    <row r="741" spans="1:3" ht="15.75" customHeight="1">
      <c r="A741" s="1"/>
      <c r="B741" s="1"/>
      <c r="C741" s="1"/>
    </row>
    <row r="742" spans="1:3" ht="15.75" customHeight="1">
      <c r="A742" s="1"/>
      <c r="B742" s="1"/>
      <c r="C742" s="1"/>
    </row>
    <row r="743" spans="1:3" ht="15.75" customHeight="1">
      <c r="A743" s="1"/>
      <c r="B743" s="1"/>
      <c r="C743" s="1"/>
    </row>
    <row r="744" spans="1:3" ht="15.75" customHeight="1">
      <c r="A744" s="1"/>
      <c r="B744" s="1"/>
      <c r="C744" s="1"/>
    </row>
    <row r="745" spans="1:3" ht="15.75" customHeight="1">
      <c r="A745" s="1"/>
      <c r="B745" s="1"/>
      <c r="C745" s="1"/>
    </row>
    <row r="746" spans="1:3" ht="15.75" customHeight="1">
      <c r="A746" s="1"/>
      <c r="B746" s="1"/>
      <c r="C746" s="1"/>
    </row>
    <row r="747" spans="1:3" ht="15.75" customHeight="1">
      <c r="A747" s="1"/>
      <c r="B747" s="1"/>
      <c r="C747" s="1"/>
    </row>
    <row r="748" spans="1:3" ht="15.75" customHeight="1">
      <c r="A748" s="1"/>
      <c r="B748" s="1"/>
      <c r="C748" s="1"/>
    </row>
    <row r="749" spans="1:3" ht="15.75" customHeight="1">
      <c r="A749" s="1"/>
      <c r="B749" s="1"/>
      <c r="C749" s="1"/>
    </row>
    <row r="750" spans="1:3" ht="15.75" customHeight="1">
      <c r="A750" s="1"/>
      <c r="B750" s="1"/>
      <c r="C750" s="1"/>
    </row>
    <row r="751" spans="1:3" ht="15.75" customHeight="1">
      <c r="A751" s="1"/>
      <c r="B751" s="1"/>
      <c r="C751" s="1"/>
    </row>
    <row r="752" spans="1:3" ht="15.75" customHeight="1">
      <c r="A752" s="1"/>
      <c r="B752" s="1"/>
      <c r="C752" s="1"/>
    </row>
    <row r="753" spans="1:3" ht="15.75" customHeight="1">
      <c r="A753" s="1"/>
      <c r="B753" s="1"/>
      <c r="C753" s="1"/>
    </row>
    <row r="754" spans="1:3" ht="15.75" customHeight="1">
      <c r="A754" s="1"/>
      <c r="B754" s="1"/>
      <c r="C754" s="1"/>
    </row>
    <row r="755" spans="1:3" ht="15.75" customHeight="1">
      <c r="A755" s="1"/>
      <c r="B755" s="1"/>
      <c r="C755" s="1"/>
    </row>
    <row r="756" spans="1:3" ht="15.75" customHeight="1">
      <c r="A756" s="1"/>
      <c r="B756" s="1"/>
      <c r="C756" s="1"/>
    </row>
    <row r="757" spans="1:3" ht="15.75" customHeight="1">
      <c r="A757" s="1"/>
      <c r="B757" s="1"/>
      <c r="C757" s="1"/>
    </row>
    <row r="758" spans="1:3" ht="15.75" customHeight="1">
      <c r="A758" s="1"/>
      <c r="B758" s="1"/>
      <c r="C758" s="1"/>
    </row>
    <row r="759" spans="1:3" ht="15.75" customHeight="1">
      <c r="A759" s="1"/>
      <c r="B759" s="1"/>
      <c r="C759" s="1"/>
    </row>
    <row r="760" spans="1:3" ht="15.75" customHeight="1">
      <c r="A760" s="1"/>
      <c r="B760" s="1"/>
      <c r="C760" s="1"/>
    </row>
    <row r="761" spans="1:3" ht="15.75" customHeight="1">
      <c r="A761" s="1"/>
      <c r="B761" s="1"/>
      <c r="C761" s="1"/>
    </row>
    <row r="762" spans="1:3" ht="15.75" customHeight="1">
      <c r="A762" s="1"/>
      <c r="B762" s="1"/>
      <c r="C762" s="1"/>
    </row>
    <row r="763" spans="1:3" ht="15.75" customHeight="1">
      <c r="A763" s="1"/>
      <c r="B763" s="1"/>
      <c r="C763" s="1"/>
    </row>
    <row r="764" spans="1:3" ht="15.75" customHeight="1">
      <c r="A764" s="1"/>
      <c r="B764" s="1"/>
      <c r="C764" s="1"/>
    </row>
    <row r="765" spans="1:3" ht="15.75" customHeight="1">
      <c r="A765" s="1"/>
      <c r="B765" s="1"/>
      <c r="C765" s="1"/>
    </row>
    <row r="766" spans="1:3" ht="15.75" customHeight="1">
      <c r="A766" s="1"/>
      <c r="B766" s="1"/>
      <c r="C766" s="1"/>
    </row>
    <row r="767" spans="1:3" ht="15.75" customHeight="1">
      <c r="A767" s="1"/>
      <c r="B767" s="1"/>
      <c r="C767" s="1"/>
    </row>
    <row r="768" spans="1:3" ht="15.75" customHeight="1">
      <c r="A768" s="1"/>
      <c r="B768" s="1"/>
      <c r="C768" s="1"/>
    </row>
    <row r="769" spans="1:3" ht="15.75" customHeight="1">
      <c r="A769" s="1"/>
      <c r="B769" s="1"/>
      <c r="C769" s="1"/>
    </row>
    <row r="770" spans="1:3" ht="15.75" customHeight="1">
      <c r="A770" s="1"/>
      <c r="B770" s="1"/>
      <c r="C770" s="1"/>
    </row>
    <row r="771" spans="1:3" ht="15.75" customHeight="1">
      <c r="A771" s="1"/>
      <c r="B771" s="1"/>
      <c r="C771" s="1"/>
    </row>
    <row r="772" spans="1:3" ht="15.75" customHeight="1">
      <c r="A772" s="1"/>
      <c r="B772" s="1"/>
      <c r="C772" s="1"/>
    </row>
    <row r="773" spans="1:3" ht="15.75" customHeight="1">
      <c r="A773" s="1"/>
      <c r="B773" s="1"/>
      <c r="C773" s="1"/>
    </row>
    <row r="774" spans="1:3" ht="15.75" customHeight="1">
      <c r="A774" s="1"/>
      <c r="B774" s="1"/>
      <c r="C774" s="1"/>
    </row>
    <row r="775" spans="1:3" ht="15.75" customHeight="1">
      <c r="A775" s="1"/>
      <c r="B775" s="1"/>
      <c r="C775" s="1"/>
    </row>
    <row r="776" spans="1:3" ht="15.75" customHeight="1">
      <c r="A776" s="1"/>
      <c r="B776" s="1"/>
      <c r="C776" s="1"/>
    </row>
    <row r="777" spans="1:3" ht="15.75" customHeight="1">
      <c r="A777" s="1"/>
      <c r="B777" s="1"/>
      <c r="C777" s="1"/>
    </row>
    <row r="778" spans="1:3" ht="15.75" customHeight="1">
      <c r="A778" s="1"/>
      <c r="B778" s="1"/>
      <c r="C778" s="1"/>
    </row>
    <row r="779" spans="1:3" ht="15.75" customHeight="1">
      <c r="A779" s="1"/>
      <c r="B779" s="1"/>
      <c r="C779" s="1"/>
    </row>
    <row r="780" spans="1:3" ht="15.75" customHeight="1">
      <c r="A780" s="1"/>
      <c r="B780" s="1"/>
      <c r="C780" s="1"/>
    </row>
    <row r="781" spans="1:3" ht="15.75" customHeight="1">
      <c r="A781" s="1"/>
      <c r="B781" s="1"/>
      <c r="C781" s="1"/>
    </row>
    <row r="782" spans="1:3" ht="15.75" customHeight="1">
      <c r="A782" s="1"/>
      <c r="B782" s="1"/>
      <c r="C782" s="1"/>
    </row>
    <row r="783" spans="1:3" ht="15.75" customHeight="1">
      <c r="A783" s="1"/>
      <c r="B783" s="1"/>
      <c r="C783" s="1"/>
    </row>
    <row r="784" spans="1:3" ht="15.75" customHeight="1">
      <c r="A784" s="1"/>
      <c r="B784" s="1"/>
      <c r="C784" s="1"/>
    </row>
    <row r="785" spans="1:3" ht="15.75" customHeight="1">
      <c r="A785" s="1"/>
      <c r="B785" s="1"/>
      <c r="C785" s="1"/>
    </row>
    <row r="786" spans="1:3" ht="15.75" customHeight="1">
      <c r="A786" s="1"/>
      <c r="B786" s="1"/>
      <c r="C786" s="1"/>
    </row>
    <row r="787" spans="1:3" ht="15.75" customHeight="1">
      <c r="A787" s="1"/>
      <c r="B787" s="1"/>
      <c r="C787" s="1"/>
    </row>
    <row r="788" spans="1:3" ht="15.75" customHeight="1">
      <c r="A788" s="1"/>
      <c r="B788" s="1"/>
      <c r="C788" s="1"/>
    </row>
    <row r="789" spans="1:3" ht="15.75" customHeight="1">
      <c r="A789" s="1"/>
      <c r="B789" s="1"/>
      <c r="C789" s="1"/>
    </row>
    <row r="790" spans="1:3" ht="15.75" customHeight="1">
      <c r="A790" s="1"/>
      <c r="B790" s="1"/>
      <c r="C790" s="1"/>
    </row>
    <row r="791" spans="1:3" ht="15.75" customHeight="1">
      <c r="A791" s="1"/>
      <c r="B791" s="1"/>
      <c r="C791" s="1"/>
    </row>
    <row r="792" spans="1:3" ht="15.75" customHeight="1">
      <c r="A792" s="1"/>
      <c r="B792" s="1"/>
      <c r="C792" s="1"/>
    </row>
    <row r="793" spans="1:3" ht="15.75" customHeight="1">
      <c r="A793" s="1"/>
      <c r="B793" s="1"/>
      <c r="C793" s="1"/>
    </row>
    <row r="794" spans="1:3" ht="15.75" customHeight="1">
      <c r="A794" s="1"/>
      <c r="B794" s="1"/>
      <c r="C794" s="1"/>
    </row>
    <row r="795" spans="1:3" ht="15.75" customHeight="1">
      <c r="A795" s="1"/>
      <c r="B795" s="1"/>
      <c r="C795" s="1"/>
    </row>
    <row r="796" spans="1:3" ht="15.75" customHeight="1">
      <c r="A796" s="1"/>
      <c r="B796" s="1"/>
      <c r="C796" s="1"/>
    </row>
    <row r="797" spans="1:3" ht="15.75" customHeight="1">
      <c r="A797" s="1"/>
      <c r="B797" s="1"/>
      <c r="C797" s="1"/>
    </row>
    <row r="798" spans="1:3" ht="15.75" customHeight="1">
      <c r="A798" s="1"/>
      <c r="B798" s="1"/>
      <c r="C798" s="1"/>
    </row>
    <row r="799" spans="1:3" ht="15.75" customHeight="1">
      <c r="A799" s="1"/>
      <c r="B799" s="1"/>
      <c r="C799" s="1"/>
    </row>
    <row r="800" spans="1:3" ht="15.75" customHeight="1">
      <c r="A800" s="1"/>
      <c r="B800" s="1"/>
      <c r="C800" s="1"/>
    </row>
    <row r="801" spans="1:3" ht="15.75" customHeight="1">
      <c r="A801" s="1"/>
      <c r="B801" s="1"/>
      <c r="C801" s="1"/>
    </row>
    <row r="802" spans="1:3" ht="15.75" customHeight="1">
      <c r="A802" s="1"/>
      <c r="B802" s="1"/>
      <c r="C802" s="1"/>
    </row>
    <row r="803" spans="1:3" ht="15.75" customHeight="1">
      <c r="A803" s="1"/>
      <c r="B803" s="1"/>
      <c r="C803" s="1"/>
    </row>
    <row r="804" spans="1:3" ht="15.75" customHeight="1">
      <c r="A804" s="1"/>
      <c r="B804" s="1"/>
      <c r="C804" s="1"/>
    </row>
    <row r="805" spans="1:3" ht="15.75" customHeight="1">
      <c r="A805" s="1"/>
      <c r="B805" s="1"/>
      <c r="C805" s="1"/>
    </row>
    <row r="806" spans="1:3" ht="15.75" customHeight="1">
      <c r="A806" s="1"/>
      <c r="B806" s="1"/>
      <c r="C806" s="1"/>
    </row>
    <row r="807" spans="1:3" ht="15.75" customHeight="1">
      <c r="A807" s="1"/>
      <c r="B807" s="1"/>
      <c r="C807" s="1"/>
    </row>
    <row r="808" spans="1:3" ht="15.75" customHeight="1">
      <c r="A808" s="1"/>
      <c r="B808" s="1"/>
      <c r="C808" s="1"/>
    </row>
    <row r="809" spans="1:3" ht="15.75" customHeight="1">
      <c r="A809" s="1"/>
      <c r="B809" s="1"/>
      <c r="C809" s="1"/>
    </row>
    <row r="810" spans="1:3" ht="15.75" customHeight="1">
      <c r="A810" s="1"/>
      <c r="B810" s="1"/>
      <c r="C810" s="1"/>
    </row>
    <row r="811" spans="1:3" ht="15.75" customHeight="1">
      <c r="A811" s="1"/>
      <c r="B811" s="1"/>
      <c r="C811" s="1"/>
    </row>
    <row r="812" spans="1:3" ht="15.75" customHeight="1">
      <c r="A812" s="1"/>
      <c r="B812" s="1"/>
      <c r="C812" s="1"/>
    </row>
    <row r="813" spans="1:3" ht="15.75" customHeight="1">
      <c r="A813" s="1"/>
      <c r="B813" s="1"/>
      <c r="C813" s="1"/>
    </row>
    <row r="814" spans="1:3" ht="15.75" customHeight="1">
      <c r="A814" s="1"/>
      <c r="B814" s="1"/>
      <c r="C814" s="1"/>
    </row>
    <row r="815" spans="1:3" ht="15.75" customHeight="1">
      <c r="A815" s="1"/>
      <c r="B815" s="1"/>
      <c r="C815" s="1"/>
    </row>
    <row r="816" spans="1:3" ht="15.75" customHeight="1">
      <c r="A816" s="1"/>
      <c r="B816" s="1"/>
      <c r="C816" s="1"/>
    </row>
    <row r="817" spans="1:3" ht="15.75" customHeight="1">
      <c r="A817" s="1"/>
      <c r="B817" s="1"/>
      <c r="C817" s="1"/>
    </row>
    <row r="818" spans="1:3" ht="15.75" customHeight="1">
      <c r="A818" s="1"/>
      <c r="B818" s="1"/>
      <c r="C818" s="1"/>
    </row>
    <row r="819" spans="1:3" ht="15.75" customHeight="1">
      <c r="A819" s="1"/>
      <c r="B819" s="1"/>
      <c r="C819" s="1"/>
    </row>
    <row r="820" spans="1:3" ht="15.75" customHeight="1">
      <c r="A820" s="1"/>
      <c r="B820" s="1"/>
      <c r="C820" s="1"/>
    </row>
    <row r="821" spans="1:3" ht="15.75" customHeight="1">
      <c r="A821" s="1"/>
      <c r="B821" s="1"/>
      <c r="C821" s="1"/>
    </row>
    <row r="822" spans="1:3" ht="15.75" customHeight="1">
      <c r="A822" s="1"/>
      <c r="B822" s="1"/>
      <c r="C822" s="1"/>
    </row>
    <row r="823" spans="1:3" ht="15.75" customHeight="1">
      <c r="A823" s="1"/>
      <c r="B823" s="1"/>
      <c r="C823" s="1"/>
    </row>
    <row r="824" spans="1:3" ht="15.75" customHeight="1">
      <c r="A824" s="1"/>
      <c r="B824" s="1"/>
      <c r="C824" s="1"/>
    </row>
    <row r="825" spans="1:3" ht="15.75" customHeight="1">
      <c r="A825" s="1"/>
      <c r="B825" s="1"/>
      <c r="C825" s="1"/>
    </row>
    <row r="826" spans="1:3" ht="15.75" customHeight="1">
      <c r="A826" s="1"/>
      <c r="B826" s="1"/>
      <c r="C826" s="1"/>
    </row>
    <row r="827" spans="1:3" ht="15.75" customHeight="1">
      <c r="A827" s="1"/>
      <c r="B827" s="1"/>
      <c r="C827" s="1"/>
    </row>
    <row r="828" spans="1:3" ht="15.75" customHeight="1">
      <c r="A828" s="1"/>
      <c r="B828" s="1"/>
      <c r="C828" s="1"/>
    </row>
    <row r="829" spans="1:3" ht="15.75" customHeight="1">
      <c r="A829" s="1"/>
      <c r="B829" s="1"/>
      <c r="C829" s="1"/>
    </row>
    <row r="830" spans="1:3" ht="15.75" customHeight="1">
      <c r="A830" s="1"/>
      <c r="B830" s="1"/>
      <c r="C830" s="1"/>
    </row>
    <row r="831" spans="1:3" ht="15.75" customHeight="1">
      <c r="A831" s="1"/>
      <c r="B831" s="1"/>
      <c r="C831" s="1"/>
    </row>
    <row r="832" spans="1:3" ht="15.75" customHeight="1">
      <c r="A832" s="1"/>
      <c r="B832" s="1"/>
      <c r="C832" s="1"/>
    </row>
    <row r="833" spans="1:3" ht="15.75" customHeight="1">
      <c r="A833" s="1"/>
      <c r="B833" s="1"/>
      <c r="C833" s="1"/>
    </row>
    <row r="834" spans="1:3" ht="15.75" customHeight="1">
      <c r="A834" s="1"/>
      <c r="B834" s="1"/>
      <c r="C834" s="1"/>
    </row>
    <row r="835" spans="1:3" ht="15.75" customHeight="1">
      <c r="A835" s="1"/>
      <c r="B835" s="1"/>
      <c r="C835" s="1"/>
    </row>
    <row r="836" spans="1:3" ht="15.75" customHeight="1">
      <c r="A836" s="1"/>
      <c r="B836" s="1"/>
      <c r="C836" s="1"/>
    </row>
    <row r="837" spans="1:3" ht="15.75" customHeight="1">
      <c r="A837" s="1"/>
      <c r="B837" s="1"/>
      <c r="C837" s="1"/>
    </row>
    <row r="838" spans="1:3" ht="15.75" customHeight="1">
      <c r="A838" s="1"/>
      <c r="B838" s="1"/>
      <c r="C838" s="1"/>
    </row>
    <row r="839" spans="1:3" ht="15.75" customHeight="1">
      <c r="A839" s="1"/>
      <c r="B839" s="1"/>
      <c r="C839" s="1"/>
    </row>
    <row r="840" spans="1:3" ht="15.75" customHeight="1">
      <c r="A840" s="1"/>
      <c r="B840" s="1"/>
      <c r="C840" s="1"/>
    </row>
    <row r="841" spans="1:3" ht="15.75" customHeight="1">
      <c r="A841" s="1"/>
      <c r="B841" s="1"/>
      <c r="C841" s="1"/>
    </row>
    <row r="842" spans="1:3" ht="15.75" customHeight="1">
      <c r="A842" s="1"/>
      <c r="B842" s="1"/>
      <c r="C842" s="1"/>
    </row>
    <row r="843" spans="1:3" ht="15.75" customHeight="1">
      <c r="A843" s="1"/>
      <c r="B843" s="1"/>
      <c r="C843" s="1"/>
    </row>
    <row r="844" spans="1:3" ht="15.75" customHeight="1">
      <c r="A844" s="1"/>
      <c r="B844" s="1"/>
      <c r="C844" s="1"/>
    </row>
    <row r="845" spans="1:3" ht="15.75" customHeight="1">
      <c r="A845" s="1"/>
      <c r="B845" s="1"/>
      <c r="C845" s="1"/>
    </row>
  </sheetData>
  <mergeCells count="8">
    <mergeCell ref="AB4:AE4"/>
    <mergeCell ref="AF4:AI4"/>
    <mergeCell ref="D4:G4"/>
    <mergeCell ref="H4:K4"/>
    <mergeCell ref="L4:O4"/>
    <mergeCell ref="P4:S4"/>
    <mergeCell ref="T4:W4"/>
    <mergeCell ref="X4:AA4"/>
  </mergeCells>
  <pageMargins left="0.7" right="0.7" top="0.75" bottom="0.75" header="0" footer="0"/>
  <pageSetup orientation="landscape"/>
  <ignoredErrors>
    <ignoredError sqref="F6:AI27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1"/>
  <sheetViews>
    <sheetView zoomScale="85" zoomScaleNormal="85" workbookViewId="0">
      <pane ySplit="9" topLeftCell="A37" activePane="bottomLeft" state="frozen"/>
      <selection pane="bottomLeft" activeCell="S10" sqref="S10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82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24">
        <v>2</v>
      </c>
      <c r="C8" s="25">
        <v>3</v>
      </c>
      <c r="D8" s="26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0">
        <v>0</v>
      </c>
      <c r="B9" s="10">
        <v>0</v>
      </c>
      <c r="C9" s="48">
        <v>0</v>
      </c>
      <c r="D9" s="49">
        <v>0</v>
      </c>
      <c r="E9" s="10">
        <v>0</v>
      </c>
      <c r="F9" s="21">
        <v>0</v>
      </c>
      <c r="G9" s="22">
        <v>0</v>
      </c>
      <c r="H9" s="71">
        <v>0</v>
      </c>
      <c r="I9" s="48">
        <v>0</v>
      </c>
      <c r="J9" s="49">
        <v>0</v>
      </c>
      <c r="K9" s="10">
        <v>0</v>
      </c>
      <c r="L9" s="21">
        <v>0</v>
      </c>
      <c r="M9" s="22">
        <v>0</v>
      </c>
      <c r="N9" s="10">
        <v>0</v>
      </c>
      <c r="O9" s="48">
        <v>0</v>
      </c>
      <c r="P9" s="49">
        <v>0</v>
      </c>
      <c r="Q9" s="10">
        <v>0</v>
      </c>
      <c r="R9" s="21">
        <v>0</v>
      </c>
      <c r="S9" s="22">
        <v>0</v>
      </c>
    </row>
    <row r="10" spans="1:19">
      <c r="A10" s="29">
        <v>1</v>
      </c>
      <c r="B10" s="11">
        <v>25.1</v>
      </c>
      <c r="C10" s="4">
        <v>0</v>
      </c>
      <c r="D10" s="12">
        <v>0</v>
      </c>
      <c r="E10" s="11">
        <v>33.200000000000003</v>
      </c>
      <c r="F10" s="4">
        <v>0</v>
      </c>
      <c r="G10" s="12">
        <v>0</v>
      </c>
      <c r="H10" s="72">
        <v>2.7</v>
      </c>
      <c r="I10" s="21">
        <v>0</v>
      </c>
      <c r="J10" s="23">
        <v>0</v>
      </c>
      <c r="K10" s="20">
        <v>4.5</v>
      </c>
      <c r="L10" s="21">
        <v>0</v>
      </c>
      <c r="M10" s="22">
        <v>0</v>
      </c>
      <c r="N10" s="20">
        <v>19</v>
      </c>
      <c r="O10" s="21">
        <v>0</v>
      </c>
      <c r="P10" s="22">
        <v>0</v>
      </c>
      <c r="Q10" s="20">
        <v>115.1</v>
      </c>
      <c r="R10" s="21">
        <v>0</v>
      </c>
      <c r="S10" s="22">
        <v>0</v>
      </c>
    </row>
    <row r="11" spans="1:19">
      <c r="A11" s="29">
        <v>2</v>
      </c>
      <c r="B11" s="11">
        <v>26.1</v>
      </c>
      <c r="C11" s="4">
        <v>0</v>
      </c>
      <c r="D11" s="12">
        <v>0</v>
      </c>
      <c r="E11" s="11">
        <v>34.700000000000003</v>
      </c>
      <c r="F11" s="4">
        <v>2.4E-2</v>
      </c>
      <c r="G11" s="12">
        <v>0</v>
      </c>
      <c r="H11" s="73">
        <v>2.8</v>
      </c>
      <c r="I11" s="4">
        <v>4.2999999999999997E-2</v>
      </c>
      <c r="J11" s="6">
        <v>0</v>
      </c>
      <c r="K11" s="11">
        <v>4.5999999999999996</v>
      </c>
      <c r="L11" s="4">
        <v>1.6E-2</v>
      </c>
      <c r="M11" s="12">
        <v>0</v>
      </c>
      <c r="N11" s="11">
        <v>21.3</v>
      </c>
      <c r="O11" s="4">
        <v>4.4999999999999998E-2</v>
      </c>
      <c r="P11" s="12">
        <v>0</v>
      </c>
      <c r="Q11" s="11">
        <v>123.5</v>
      </c>
      <c r="R11" s="4">
        <v>4.8000000000000001E-2</v>
      </c>
      <c r="S11" s="12">
        <v>0</v>
      </c>
    </row>
    <row r="12" spans="1:19">
      <c r="A12" s="29">
        <v>3</v>
      </c>
      <c r="B12" s="11">
        <v>27.2</v>
      </c>
      <c r="C12" s="4">
        <v>3.5000000000000003E-2</v>
      </c>
      <c r="D12" s="12">
        <v>0</v>
      </c>
      <c r="E12" s="11">
        <v>36.200000000000003</v>
      </c>
      <c r="F12" s="4">
        <v>6.5000000000000002E-2</v>
      </c>
      <c r="G12" s="12">
        <v>0</v>
      </c>
      <c r="H12" s="73">
        <v>2.9</v>
      </c>
      <c r="I12" s="4">
        <v>7.5999999999999998E-2</v>
      </c>
      <c r="J12" s="6">
        <v>0</v>
      </c>
      <c r="K12" s="11">
        <v>4.8</v>
      </c>
      <c r="L12" s="4">
        <v>5.7000000000000002E-2</v>
      </c>
      <c r="M12" s="12">
        <v>0</v>
      </c>
      <c r="N12" s="11">
        <v>22.3</v>
      </c>
      <c r="O12" s="4">
        <v>8.6999999999999994E-2</v>
      </c>
      <c r="P12" s="12">
        <v>0</v>
      </c>
      <c r="Q12" s="11">
        <v>131</v>
      </c>
      <c r="R12" s="4">
        <v>0.10299999999999999</v>
      </c>
      <c r="S12" s="12">
        <v>0.01</v>
      </c>
    </row>
    <row r="13" spans="1:19">
      <c r="A13" s="29">
        <v>4</v>
      </c>
      <c r="B13" s="11">
        <v>28.3</v>
      </c>
      <c r="C13" s="4">
        <v>7.2999999999999995E-2</v>
      </c>
      <c r="D13" s="12">
        <v>0</v>
      </c>
      <c r="E13" s="11">
        <v>37.799999999999997</v>
      </c>
      <c r="F13" s="4">
        <v>0.104</v>
      </c>
      <c r="G13" s="12">
        <v>0.01</v>
      </c>
      <c r="H13" s="73">
        <v>3.1</v>
      </c>
      <c r="I13" s="4">
        <v>0.13500000000000001</v>
      </c>
      <c r="J13" s="6">
        <v>1.4E-2</v>
      </c>
      <c r="K13" s="11">
        <v>5</v>
      </c>
      <c r="L13" s="4">
        <v>9.4E-2</v>
      </c>
      <c r="M13" s="12">
        <v>0</v>
      </c>
      <c r="N13" s="11">
        <v>24.4</v>
      </c>
      <c r="O13" s="4">
        <v>0.16600000000000001</v>
      </c>
      <c r="P13" s="12">
        <v>1.7000000000000001E-2</v>
      </c>
      <c r="Q13" s="11">
        <v>136.69999999999999</v>
      </c>
      <c r="R13" s="4">
        <v>0.14000000000000001</v>
      </c>
      <c r="S13" s="12">
        <v>1.4E-2</v>
      </c>
    </row>
    <row r="14" spans="1:19">
      <c r="A14" s="29">
        <v>5</v>
      </c>
      <c r="B14" s="11">
        <v>29.3</v>
      </c>
      <c r="C14" s="4">
        <v>0.105</v>
      </c>
      <c r="D14" s="12">
        <v>0.01</v>
      </c>
      <c r="E14" s="11">
        <v>39.200000000000003</v>
      </c>
      <c r="F14" s="4">
        <v>0.13600000000000001</v>
      </c>
      <c r="G14" s="12">
        <v>1.4E-2</v>
      </c>
      <c r="H14" s="73">
        <v>3.2</v>
      </c>
      <c r="I14" s="4">
        <v>0.16200000000000001</v>
      </c>
      <c r="J14" s="6">
        <v>1.6E-2</v>
      </c>
      <c r="K14" s="11">
        <v>5.2</v>
      </c>
      <c r="L14" s="4">
        <v>0.129</v>
      </c>
      <c r="M14" s="12">
        <v>1.2999999999999999E-2</v>
      </c>
      <c r="N14" s="11">
        <v>25.5</v>
      </c>
      <c r="O14" s="4">
        <v>0.20200000000000001</v>
      </c>
      <c r="P14" s="12">
        <v>0.02</v>
      </c>
      <c r="Q14" s="11">
        <v>141.5</v>
      </c>
      <c r="R14" s="4">
        <v>0.16900000000000001</v>
      </c>
      <c r="S14" s="12">
        <v>1.7000000000000001E-2</v>
      </c>
    </row>
    <row r="15" spans="1:19">
      <c r="A15" s="29">
        <v>6</v>
      </c>
      <c r="B15" s="11">
        <v>30.3</v>
      </c>
      <c r="C15" s="4">
        <v>0.13400000000000001</v>
      </c>
      <c r="D15" s="12">
        <v>1.2999999999999999E-2</v>
      </c>
      <c r="E15" s="11">
        <v>40.6</v>
      </c>
      <c r="F15" s="4">
        <v>0.16600000000000001</v>
      </c>
      <c r="G15" s="12">
        <v>1.7000000000000001E-2</v>
      </c>
      <c r="H15" s="73">
        <v>3.3</v>
      </c>
      <c r="I15" s="4">
        <v>0.188</v>
      </c>
      <c r="J15" s="6">
        <v>1.9E-2</v>
      </c>
      <c r="K15" s="11">
        <v>5.3</v>
      </c>
      <c r="L15" s="4">
        <v>0.14599999999999999</v>
      </c>
      <c r="M15" s="12">
        <v>1.4999999999999999E-2</v>
      </c>
      <c r="N15" s="11">
        <v>26.4</v>
      </c>
      <c r="O15" s="4">
        <v>0.22900000000000001</v>
      </c>
      <c r="P15" s="12">
        <v>2.3E-2</v>
      </c>
      <c r="Q15" s="11">
        <v>146.5</v>
      </c>
      <c r="R15" s="4">
        <v>0.19800000000000001</v>
      </c>
      <c r="S15" s="12">
        <v>0.02</v>
      </c>
    </row>
    <row r="16" spans="1:19">
      <c r="A16" s="29">
        <v>7</v>
      </c>
      <c r="B16" s="11">
        <v>31.3</v>
      </c>
      <c r="C16" s="4">
        <v>0.16200000000000001</v>
      </c>
      <c r="D16" s="12">
        <v>1.6E-2</v>
      </c>
      <c r="E16" s="11">
        <v>42</v>
      </c>
      <c r="F16" s="4">
        <v>0.19400000000000001</v>
      </c>
      <c r="G16" s="12">
        <v>1.9E-2</v>
      </c>
      <c r="H16" s="73">
        <v>3.4</v>
      </c>
      <c r="I16" s="4">
        <v>0.21199999999999999</v>
      </c>
      <c r="J16" s="6">
        <v>2.1000000000000001E-2</v>
      </c>
      <c r="K16" s="11">
        <v>5.5</v>
      </c>
      <c r="L16" s="4">
        <v>0.17699999999999999</v>
      </c>
      <c r="M16" s="12">
        <v>1.7999999999999999E-2</v>
      </c>
      <c r="N16" s="11">
        <v>27.5</v>
      </c>
      <c r="O16" s="4">
        <v>0.26</v>
      </c>
      <c r="P16" s="12">
        <v>2.5999999999999999E-2</v>
      </c>
      <c r="Q16" s="11">
        <v>149.5</v>
      </c>
      <c r="R16" s="4">
        <v>0.214</v>
      </c>
      <c r="S16" s="12">
        <v>2.1000000000000001E-2</v>
      </c>
    </row>
    <row r="17" spans="1:19">
      <c r="A17" s="29">
        <v>8</v>
      </c>
      <c r="B17" s="11">
        <v>32.299999999999997</v>
      </c>
      <c r="C17" s="4">
        <v>0.188</v>
      </c>
      <c r="D17" s="12">
        <v>1.9E-2</v>
      </c>
      <c r="E17" s="11">
        <v>43.2</v>
      </c>
      <c r="F17" s="4">
        <v>0.216</v>
      </c>
      <c r="G17" s="12">
        <v>2.1999999999999999E-2</v>
      </c>
      <c r="H17" s="73">
        <v>3.5</v>
      </c>
      <c r="I17" s="4">
        <v>0.23400000000000001</v>
      </c>
      <c r="J17" s="6">
        <v>2.3E-2</v>
      </c>
      <c r="K17" s="11">
        <v>5.7</v>
      </c>
      <c r="L17" s="4">
        <v>0.20599999999999999</v>
      </c>
      <c r="M17" s="12">
        <v>2.1000000000000001E-2</v>
      </c>
      <c r="N17" s="11">
        <v>28.4</v>
      </c>
      <c r="O17" s="4">
        <v>0.28299999999999997</v>
      </c>
      <c r="P17" s="12">
        <v>2.8000000000000001E-2</v>
      </c>
      <c r="Q17" s="11">
        <v>153.4</v>
      </c>
      <c r="R17" s="4">
        <v>0.23400000000000001</v>
      </c>
      <c r="S17" s="12">
        <v>2.3E-2</v>
      </c>
    </row>
    <row r="18" spans="1:19">
      <c r="A18" s="29">
        <v>9</v>
      </c>
      <c r="B18" s="11">
        <v>34.1</v>
      </c>
      <c r="C18" s="4">
        <v>0.23100000000000001</v>
      </c>
      <c r="D18" s="12">
        <v>2.3E-2</v>
      </c>
      <c r="E18" s="11">
        <v>44.5</v>
      </c>
      <c r="F18" s="4">
        <v>0.23899999999999999</v>
      </c>
      <c r="G18" s="12">
        <v>2.4E-2</v>
      </c>
      <c r="H18" s="73">
        <v>3.6</v>
      </c>
      <c r="I18" s="4">
        <v>0.255</v>
      </c>
      <c r="J18" s="6">
        <v>2.5999999999999999E-2</v>
      </c>
      <c r="K18" s="11">
        <v>5.9</v>
      </c>
      <c r="L18" s="4">
        <v>0.23200000000000001</v>
      </c>
      <c r="M18" s="12">
        <v>2.3E-2</v>
      </c>
      <c r="N18" s="11">
        <v>29.1</v>
      </c>
      <c r="O18" s="4">
        <v>0.30099999999999999</v>
      </c>
      <c r="P18" s="12">
        <v>0.03</v>
      </c>
      <c r="Q18" s="11">
        <v>157.1</v>
      </c>
      <c r="R18" s="4">
        <v>0.252</v>
      </c>
      <c r="S18" s="12">
        <v>2.5000000000000001E-2</v>
      </c>
    </row>
    <row r="19" spans="1:19">
      <c r="A19" s="29">
        <v>10</v>
      </c>
      <c r="B19" s="11">
        <v>35</v>
      </c>
      <c r="C19" s="4">
        <v>0.25</v>
      </c>
      <c r="D19" s="12">
        <v>2.5000000000000001E-2</v>
      </c>
      <c r="E19" s="11">
        <v>45.7</v>
      </c>
      <c r="F19" s="4">
        <v>0.25900000000000001</v>
      </c>
      <c r="G19" s="12">
        <v>2.5999999999999999E-2</v>
      </c>
      <c r="H19" s="73">
        <v>3.7</v>
      </c>
      <c r="I19" s="4">
        <v>0.27600000000000002</v>
      </c>
      <c r="J19" s="6">
        <v>2.8000000000000001E-2</v>
      </c>
      <c r="K19" s="11">
        <v>6.1</v>
      </c>
      <c r="L19" s="4">
        <v>0.25800000000000001</v>
      </c>
      <c r="M19" s="12">
        <v>2.5999999999999999E-2</v>
      </c>
      <c r="N19" s="11">
        <v>29.9</v>
      </c>
      <c r="O19" s="4">
        <v>0.31900000000000001</v>
      </c>
      <c r="P19" s="12">
        <v>3.2000000000000001E-2</v>
      </c>
      <c r="Q19" s="11">
        <v>161.19999999999999</v>
      </c>
      <c r="R19" s="4">
        <v>0.27100000000000002</v>
      </c>
      <c r="S19" s="12">
        <v>2.7E-2</v>
      </c>
    </row>
    <row r="20" spans="1:19">
      <c r="A20" s="29">
        <v>11</v>
      </c>
      <c r="B20" s="11">
        <v>35</v>
      </c>
      <c r="C20" s="4">
        <v>0.25</v>
      </c>
      <c r="D20" s="12">
        <v>2.5000000000000001E-2</v>
      </c>
      <c r="E20" s="11">
        <v>46.8</v>
      </c>
      <c r="F20" s="4">
        <v>0.27700000000000002</v>
      </c>
      <c r="G20" s="12">
        <v>2.8000000000000001E-2</v>
      </c>
      <c r="H20" s="73">
        <v>3.8</v>
      </c>
      <c r="I20" s="4">
        <v>0.29499999999999998</v>
      </c>
      <c r="J20" s="6">
        <v>2.9000000000000001E-2</v>
      </c>
      <c r="K20" s="11">
        <v>6.3</v>
      </c>
      <c r="L20" s="4">
        <v>0.28100000000000003</v>
      </c>
      <c r="M20" s="12">
        <v>2.8000000000000001E-2</v>
      </c>
      <c r="N20" s="11">
        <v>31</v>
      </c>
      <c r="O20" s="4">
        <v>0.34300000000000003</v>
      </c>
      <c r="P20" s="12">
        <v>3.4000000000000002E-2</v>
      </c>
      <c r="Q20" s="11">
        <v>165.8</v>
      </c>
      <c r="R20" s="4">
        <v>0.29099999999999998</v>
      </c>
      <c r="S20" s="12">
        <v>2.9000000000000001E-2</v>
      </c>
    </row>
    <row r="21" spans="1:19">
      <c r="A21" s="29">
        <v>12</v>
      </c>
      <c r="B21" s="11">
        <v>35.799999999999997</v>
      </c>
      <c r="C21" s="4">
        <v>0.26700000000000002</v>
      </c>
      <c r="D21" s="12">
        <v>2.7E-2</v>
      </c>
      <c r="E21" s="11">
        <v>47.9</v>
      </c>
      <c r="F21" s="4">
        <v>0.29299999999999998</v>
      </c>
      <c r="G21" s="12">
        <v>2.9000000000000001E-2</v>
      </c>
      <c r="H21" s="11">
        <v>3.9</v>
      </c>
      <c r="I21" s="4">
        <v>0.313</v>
      </c>
      <c r="J21" s="6">
        <v>3.1E-2</v>
      </c>
      <c r="K21" s="11">
        <v>6.4</v>
      </c>
      <c r="L21" s="4">
        <v>0.29199999999999998</v>
      </c>
      <c r="M21" s="12">
        <v>2.9000000000000001E-2</v>
      </c>
      <c r="N21" s="11">
        <v>31.9</v>
      </c>
      <c r="O21" s="4">
        <v>0.36199999999999999</v>
      </c>
      <c r="P21" s="12">
        <v>3.5999999999999997E-2</v>
      </c>
      <c r="Q21" s="11">
        <v>170.4</v>
      </c>
      <c r="R21" s="4">
        <v>0.31</v>
      </c>
      <c r="S21" s="12">
        <v>3.1E-2</v>
      </c>
    </row>
    <row r="22" spans="1:19">
      <c r="A22" s="29">
        <v>13</v>
      </c>
      <c r="B22" s="11">
        <v>36.700000000000003</v>
      </c>
      <c r="C22" s="4">
        <v>0.28499999999999998</v>
      </c>
      <c r="D22" s="12">
        <v>2.9000000000000001E-2</v>
      </c>
      <c r="E22" s="11">
        <v>49.1</v>
      </c>
      <c r="F22" s="4">
        <v>0.31</v>
      </c>
      <c r="G22" s="12">
        <v>3.1E-2</v>
      </c>
      <c r="H22" s="11">
        <v>4.0999999999999996</v>
      </c>
      <c r="I22" s="4">
        <v>0.34599999999999997</v>
      </c>
      <c r="J22" s="6">
        <v>3.5000000000000003E-2</v>
      </c>
      <c r="K22" s="11">
        <v>6.6</v>
      </c>
      <c r="L22" s="4">
        <v>0.314</v>
      </c>
      <c r="M22" s="12">
        <v>3.1E-2</v>
      </c>
      <c r="N22" s="11">
        <v>33</v>
      </c>
      <c r="O22" s="4">
        <v>0.38300000000000001</v>
      </c>
      <c r="P22" s="12">
        <v>3.7999999999999999E-2</v>
      </c>
      <c r="Q22" s="11">
        <v>175</v>
      </c>
      <c r="R22" s="4">
        <v>0.32800000000000001</v>
      </c>
      <c r="S22" s="12">
        <v>3.3000000000000002E-2</v>
      </c>
    </row>
    <row r="23" spans="1:19">
      <c r="A23" s="29">
        <v>14</v>
      </c>
      <c r="B23" s="11">
        <v>37.6</v>
      </c>
      <c r="C23" s="4">
        <v>0.30199999999999999</v>
      </c>
      <c r="D23" s="12">
        <v>0.03</v>
      </c>
      <c r="E23" s="11">
        <v>50.3</v>
      </c>
      <c r="F23" s="4">
        <v>0.32700000000000001</v>
      </c>
      <c r="G23" s="12">
        <v>3.3000000000000002E-2</v>
      </c>
      <c r="H23" s="11">
        <v>4.2</v>
      </c>
      <c r="I23" s="4">
        <v>0.36199999999999999</v>
      </c>
      <c r="J23" s="6">
        <v>3.5999999999999997E-2</v>
      </c>
      <c r="K23" s="11">
        <v>6.8</v>
      </c>
      <c r="L23" s="4">
        <v>0.33400000000000002</v>
      </c>
      <c r="M23" s="12">
        <v>3.3000000000000002E-2</v>
      </c>
      <c r="N23" s="11">
        <v>33.799999999999997</v>
      </c>
      <c r="O23" s="4">
        <v>0.39800000000000002</v>
      </c>
      <c r="P23" s="12">
        <v>0.04</v>
      </c>
      <c r="Q23" s="11">
        <v>179.8</v>
      </c>
      <c r="R23" s="4">
        <v>0.34599999999999997</v>
      </c>
      <c r="S23" s="12">
        <v>3.5000000000000003E-2</v>
      </c>
    </row>
    <row r="24" spans="1:19">
      <c r="A24" s="29">
        <v>15</v>
      </c>
      <c r="B24" s="11">
        <v>38.5</v>
      </c>
      <c r="C24" s="4">
        <v>0.31900000000000001</v>
      </c>
      <c r="D24" s="12">
        <v>3.2000000000000001E-2</v>
      </c>
      <c r="E24" s="11">
        <v>51.4</v>
      </c>
      <c r="F24" s="4">
        <v>0.34100000000000003</v>
      </c>
      <c r="G24" s="12">
        <v>3.4000000000000002E-2</v>
      </c>
      <c r="H24" s="11">
        <v>4.3</v>
      </c>
      <c r="I24" s="4">
        <v>0.377</v>
      </c>
      <c r="J24" s="6">
        <v>3.7999999999999999E-2</v>
      </c>
      <c r="K24" s="11">
        <v>7</v>
      </c>
      <c r="L24" s="4">
        <v>0.35299999999999998</v>
      </c>
      <c r="M24" s="12">
        <v>3.5000000000000003E-2</v>
      </c>
      <c r="N24" s="11">
        <v>34.6</v>
      </c>
      <c r="O24" s="4">
        <v>0.41199999999999998</v>
      </c>
      <c r="P24" s="12">
        <v>4.7E-2</v>
      </c>
      <c r="Q24" s="11">
        <v>183</v>
      </c>
      <c r="R24" s="4">
        <v>0.35799999999999998</v>
      </c>
      <c r="S24" s="12">
        <v>3.5999999999999997E-2</v>
      </c>
    </row>
    <row r="25" spans="1:19">
      <c r="A25" s="29">
        <v>16</v>
      </c>
      <c r="B25" s="11">
        <v>39.6</v>
      </c>
      <c r="C25" s="4">
        <v>0.33700000000000002</v>
      </c>
      <c r="D25" s="12">
        <v>3.4000000000000002E-2</v>
      </c>
      <c r="E25" s="11">
        <v>52.7</v>
      </c>
      <c r="F25" s="4">
        <v>0.35799999999999998</v>
      </c>
      <c r="G25" s="12">
        <v>3.5999999999999997E-2</v>
      </c>
      <c r="H25" s="11">
        <v>4.5</v>
      </c>
      <c r="I25" s="4">
        <v>0.40400000000000003</v>
      </c>
      <c r="J25" s="6">
        <v>4.2999999999999997E-2</v>
      </c>
      <c r="K25" s="11">
        <v>7.2</v>
      </c>
      <c r="L25" s="4">
        <v>0.371</v>
      </c>
      <c r="M25" s="12">
        <v>3.6999999999999998E-2</v>
      </c>
      <c r="N25" s="11">
        <v>35.6</v>
      </c>
      <c r="O25" s="4">
        <v>0.42799999999999999</v>
      </c>
      <c r="P25" s="12">
        <v>5.7000000000000002E-2</v>
      </c>
      <c r="Q25" s="11">
        <v>186.4</v>
      </c>
      <c r="R25" s="4">
        <v>0.36899999999999999</v>
      </c>
      <c r="S25" s="12">
        <v>3.6999999999999998E-2</v>
      </c>
    </row>
    <row r="26" spans="1:19">
      <c r="A26" s="29">
        <v>17</v>
      </c>
      <c r="B26" s="11">
        <v>40.700000000000003</v>
      </c>
      <c r="C26" s="4">
        <v>0.35499999999999998</v>
      </c>
      <c r="D26" s="12">
        <v>3.5999999999999997E-2</v>
      </c>
      <c r="E26" s="11">
        <v>53.9</v>
      </c>
      <c r="F26" s="4">
        <v>0.372</v>
      </c>
      <c r="G26" s="12">
        <v>3.6999999999999998E-2</v>
      </c>
      <c r="H26" s="11">
        <v>4.5999999999999996</v>
      </c>
      <c r="I26" s="4">
        <v>0.41699999999999998</v>
      </c>
      <c r="J26" s="6">
        <v>0.05</v>
      </c>
      <c r="K26" s="11">
        <v>7.4</v>
      </c>
      <c r="L26" s="4">
        <v>0.38800000000000001</v>
      </c>
      <c r="M26" s="12">
        <v>3.9E-2</v>
      </c>
      <c r="N26" s="11">
        <v>36.700000000000003</v>
      </c>
      <c r="O26" s="4">
        <v>0.44500000000000001</v>
      </c>
      <c r="P26" s="12">
        <v>6.7000000000000004E-2</v>
      </c>
      <c r="Q26" s="11">
        <v>191.1</v>
      </c>
      <c r="R26" s="4">
        <v>0.38500000000000001</v>
      </c>
      <c r="S26" s="12">
        <v>3.7999999999999999E-2</v>
      </c>
    </row>
    <row r="27" spans="1:19">
      <c r="A27" s="29">
        <v>18</v>
      </c>
      <c r="B27" s="11">
        <v>41.8</v>
      </c>
      <c r="C27" s="4">
        <v>0.372</v>
      </c>
      <c r="D27" s="12">
        <v>3.6999999999999998E-2</v>
      </c>
      <c r="E27" s="11">
        <v>55</v>
      </c>
      <c r="F27" s="4">
        <v>0.38400000000000001</v>
      </c>
      <c r="G27" s="12">
        <v>3.7999999999999999E-2</v>
      </c>
      <c r="H27" s="11">
        <v>4.8</v>
      </c>
      <c r="I27" s="4">
        <v>0.442</v>
      </c>
      <c r="J27" s="6">
        <v>6.5000000000000002E-2</v>
      </c>
      <c r="K27" s="11">
        <v>7.7</v>
      </c>
      <c r="L27" s="4">
        <v>0.41199999999999998</v>
      </c>
      <c r="M27" s="12">
        <v>4.7E-2</v>
      </c>
      <c r="N27" s="11">
        <v>37.700000000000003</v>
      </c>
      <c r="O27" s="4">
        <v>0.46</v>
      </c>
      <c r="P27" s="12">
        <v>7.5999999999999998E-2</v>
      </c>
      <c r="Q27" s="11">
        <v>198.4</v>
      </c>
      <c r="R27" s="4">
        <v>0.40699999999999997</v>
      </c>
      <c r="S27" s="12">
        <v>4.3999999999999997E-2</v>
      </c>
    </row>
    <row r="28" spans="1:19">
      <c r="A28" s="29">
        <v>19</v>
      </c>
      <c r="B28" s="11">
        <v>42.9</v>
      </c>
      <c r="C28" s="4">
        <v>0.38800000000000001</v>
      </c>
      <c r="D28" s="12">
        <v>3.9E-2</v>
      </c>
      <c r="E28" s="11">
        <v>56.3</v>
      </c>
      <c r="F28" s="4">
        <v>0.39900000000000002</v>
      </c>
      <c r="G28" s="12">
        <v>0.04</v>
      </c>
      <c r="H28" s="11">
        <v>5</v>
      </c>
      <c r="I28" s="4">
        <v>0.46400000000000002</v>
      </c>
      <c r="J28" s="6">
        <v>7.8E-2</v>
      </c>
      <c r="K28" s="11">
        <v>7.9</v>
      </c>
      <c r="L28" s="4">
        <v>0.42699999999999999</v>
      </c>
      <c r="M28" s="12">
        <v>5.6000000000000001E-2</v>
      </c>
      <c r="N28" s="11">
        <v>38.799999999999997</v>
      </c>
      <c r="O28" s="4">
        <v>0.47499999999999998</v>
      </c>
      <c r="P28" s="12">
        <v>8.5000000000000006E-2</v>
      </c>
      <c r="Q28" s="11">
        <v>204.4</v>
      </c>
      <c r="R28" s="4">
        <v>0.42499999999999999</v>
      </c>
      <c r="S28" s="12">
        <v>5.5E-2</v>
      </c>
    </row>
    <row r="29" spans="1:19">
      <c r="A29" s="29">
        <v>20</v>
      </c>
      <c r="B29" s="11">
        <v>44.2</v>
      </c>
      <c r="C29" s="4">
        <v>0.40600000000000003</v>
      </c>
      <c r="D29" s="12">
        <v>4.3999999999999997E-2</v>
      </c>
      <c r="E29" s="11">
        <v>57.6</v>
      </c>
      <c r="F29" s="4">
        <v>0.41199999999999998</v>
      </c>
      <c r="G29" s="12">
        <v>4.7E-2</v>
      </c>
      <c r="H29" s="11">
        <v>5.0999999999999996</v>
      </c>
      <c r="I29" s="4">
        <v>0.47399999999999998</v>
      </c>
      <c r="J29" s="6">
        <v>8.5000000000000006E-2</v>
      </c>
      <c r="K29" s="11">
        <v>8.1</v>
      </c>
      <c r="L29" s="4">
        <v>0.441</v>
      </c>
      <c r="M29" s="12">
        <v>6.5000000000000002E-2</v>
      </c>
      <c r="N29" s="11">
        <v>40.1</v>
      </c>
      <c r="O29" s="4">
        <v>0.49199999999999999</v>
      </c>
      <c r="P29" s="12">
        <v>9.5000000000000001E-2</v>
      </c>
      <c r="Q29" s="11">
        <v>209.8</v>
      </c>
      <c r="R29" s="4">
        <v>0.44</v>
      </c>
      <c r="S29" s="12">
        <v>6.4000000000000001E-2</v>
      </c>
    </row>
    <row r="30" spans="1:19">
      <c r="A30" s="29">
        <v>21</v>
      </c>
      <c r="B30" s="11">
        <v>45.4</v>
      </c>
      <c r="C30" s="4">
        <v>0.42199999999999999</v>
      </c>
      <c r="D30" s="12">
        <v>5.2999999999999999E-2</v>
      </c>
      <c r="E30" s="11">
        <v>58.9</v>
      </c>
      <c r="F30" s="4">
        <v>0.42499999999999999</v>
      </c>
      <c r="G30" s="12">
        <v>5.5E-2</v>
      </c>
      <c r="H30" s="11">
        <v>5.4</v>
      </c>
      <c r="I30" s="4">
        <v>0.504</v>
      </c>
      <c r="J30" s="6">
        <v>0.10199999999999999</v>
      </c>
      <c r="K30" s="11">
        <v>8.4</v>
      </c>
      <c r="L30" s="4">
        <v>0.46100000000000002</v>
      </c>
      <c r="M30" s="12">
        <v>7.6999999999999999E-2</v>
      </c>
      <c r="N30" s="11">
        <v>41.5</v>
      </c>
      <c r="O30" s="4">
        <v>0.51</v>
      </c>
      <c r="P30" s="12">
        <v>0.106</v>
      </c>
      <c r="Q30" s="11">
        <v>214.5</v>
      </c>
      <c r="R30" s="4">
        <v>0.45200000000000001</v>
      </c>
      <c r="S30" s="12">
        <v>7.0999999999999994E-2</v>
      </c>
    </row>
    <row r="31" spans="1:19">
      <c r="A31" s="29">
        <v>22</v>
      </c>
      <c r="B31" s="11">
        <v>46.7</v>
      </c>
      <c r="C31" s="4">
        <v>0.438</v>
      </c>
      <c r="D31" s="12">
        <v>6.3E-2</v>
      </c>
      <c r="E31" s="11">
        <v>60.2</v>
      </c>
      <c r="F31" s="4">
        <v>0.438</v>
      </c>
      <c r="G31" s="12">
        <v>6.3E-2</v>
      </c>
      <c r="H31" s="11">
        <v>5.6</v>
      </c>
      <c r="I31" s="4">
        <v>0.52100000000000002</v>
      </c>
      <c r="J31" s="6">
        <v>0.113</v>
      </c>
      <c r="K31" s="11">
        <v>8.6999999999999993</v>
      </c>
      <c r="L31" s="4">
        <v>0.47899999999999998</v>
      </c>
      <c r="M31" s="12">
        <v>8.7999999999999995E-2</v>
      </c>
      <c r="N31" s="11">
        <v>42.8</v>
      </c>
      <c r="O31" s="4">
        <v>0.52400000000000002</v>
      </c>
      <c r="P31" s="12">
        <v>0.115</v>
      </c>
      <c r="Q31" s="11">
        <v>219.4</v>
      </c>
      <c r="R31" s="4">
        <v>0.46400000000000002</v>
      </c>
      <c r="S31" s="12">
        <v>7.9000000000000001E-2</v>
      </c>
    </row>
    <row r="32" spans="1:19">
      <c r="A32" s="29">
        <v>23</v>
      </c>
      <c r="B32" s="11">
        <v>48.2</v>
      </c>
      <c r="C32" s="4">
        <v>0.45600000000000002</v>
      </c>
      <c r="D32" s="12">
        <v>7.2999999999999995E-2</v>
      </c>
      <c r="E32" s="11">
        <v>61.6</v>
      </c>
      <c r="F32" s="4">
        <v>0.45</v>
      </c>
      <c r="G32" s="12">
        <v>7.0000000000000007E-2</v>
      </c>
      <c r="H32" s="11">
        <v>5.8</v>
      </c>
      <c r="I32" s="4">
        <v>0.53800000000000003</v>
      </c>
      <c r="J32" s="6">
        <v>0.123</v>
      </c>
      <c r="K32" s="11">
        <v>9</v>
      </c>
      <c r="L32" s="4">
        <v>0.497</v>
      </c>
      <c r="M32" s="12">
        <v>9.8000000000000004E-2</v>
      </c>
      <c r="N32" s="11">
        <v>44.2</v>
      </c>
      <c r="O32" s="4">
        <v>0.54</v>
      </c>
      <c r="P32" s="12">
        <v>0.124</v>
      </c>
      <c r="Q32" s="11">
        <v>229.1</v>
      </c>
      <c r="R32" s="4">
        <v>0.48699999999999999</v>
      </c>
      <c r="S32" s="12">
        <v>9.1999999999999998E-2</v>
      </c>
    </row>
    <row r="33" spans="1:19">
      <c r="A33" s="29">
        <v>24</v>
      </c>
      <c r="B33" s="11">
        <v>49.8</v>
      </c>
      <c r="C33" s="4">
        <v>0.47299999999999998</v>
      </c>
      <c r="D33" s="12">
        <v>8.4000000000000005E-2</v>
      </c>
      <c r="E33" s="11">
        <v>63</v>
      </c>
      <c r="F33" s="4">
        <v>0.46300000000000002</v>
      </c>
      <c r="G33" s="12">
        <v>7.8E-2</v>
      </c>
      <c r="H33" s="11">
        <v>6</v>
      </c>
      <c r="I33" s="4">
        <v>0.55300000000000005</v>
      </c>
      <c r="J33" s="6">
        <v>0.13200000000000001</v>
      </c>
      <c r="K33" s="11">
        <v>9.3000000000000007</v>
      </c>
      <c r="L33" s="4">
        <v>0.51300000000000001</v>
      </c>
      <c r="M33" s="12">
        <v>0.108</v>
      </c>
      <c r="N33" s="11">
        <v>45.3</v>
      </c>
      <c r="O33" s="4">
        <v>0.55100000000000005</v>
      </c>
      <c r="P33" s="12">
        <v>0.13</v>
      </c>
      <c r="Q33" s="11">
        <v>238</v>
      </c>
      <c r="R33" s="4">
        <v>0.50600000000000001</v>
      </c>
      <c r="S33" s="12">
        <v>0.104</v>
      </c>
    </row>
    <row r="34" spans="1:19">
      <c r="A34" s="29">
        <v>25</v>
      </c>
      <c r="B34" s="11">
        <v>51.4</v>
      </c>
      <c r="C34" s="4">
        <v>0.49</v>
      </c>
      <c r="D34" s="12">
        <v>9.4E-2</v>
      </c>
      <c r="E34" s="11">
        <v>64.400000000000006</v>
      </c>
      <c r="F34" s="4">
        <v>0.47399999999999998</v>
      </c>
      <c r="G34" s="12">
        <v>8.5000000000000006E-2</v>
      </c>
      <c r="H34" s="11">
        <v>6.3</v>
      </c>
      <c r="I34" s="4">
        <v>0.57499999999999996</v>
      </c>
      <c r="J34" s="6">
        <v>0.14499999999999999</v>
      </c>
      <c r="K34" s="11">
        <v>9.6</v>
      </c>
      <c r="L34" s="4">
        <v>0.52800000000000002</v>
      </c>
      <c r="M34" s="12">
        <v>0.11700000000000001</v>
      </c>
      <c r="N34" s="11">
        <v>46.5</v>
      </c>
      <c r="O34" s="4">
        <v>0.56200000000000006</v>
      </c>
      <c r="P34" s="12">
        <v>0.13700000000000001</v>
      </c>
      <c r="Q34" s="11">
        <v>246.3</v>
      </c>
      <c r="R34" s="4">
        <v>0.52300000000000002</v>
      </c>
      <c r="S34" s="12">
        <v>0.114</v>
      </c>
    </row>
    <row r="35" spans="1:19">
      <c r="A35" s="29">
        <v>26</v>
      </c>
      <c r="B35" s="11">
        <v>53.3</v>
      </c>
      <c r="C35" s="4">
        <v>0.50800000000000001</v>
      </c>
      <c r="D35" s="12">
        <v>0.105</v>
      </c>
      <c r="E35" s="11">
        <v>66.099999999999994</v>
      </c>
      <c r="F35" s="4">
        <v>0.48799999999999999</v>
      </c>
      <c r="G35" s="12">
        <v>9.2999999999999999E-2</v>
      </c>
      <c r="H35" s="11">
        <v>6.7</v>
      </c>
      <c r="I35" s="4">
        <v>0.6</v>
      </c>
      <c r="J35" s="6">
        <v>0.16</v>
      </c>
      <c r="K35" s="11">
        <v>10</v>
      </c>
      <c r="L35" s="4">
        <v>0.54700000000000004</v>
      </c>
      <c r="M35" s="12">
        <v>0.128</v>
      </c>
      <c r="N35" s="11">
        <v>47.9</v>
      </c>
      <c r="O35" s="4">
        <v>0.57499999999999996</v>
      </c>
      <c r="P35" s="12">
        <v>0.14499999999999999</v>
      </c>
      <c r="Q35" s="11">
        <v>255.3</v>
      </c>
      <c r="R35" s="4">
        <v>0.54</v>
      </c>
      <c r="S35" s="12">
        <v>0.124</v>
      </c>
    </row>
    <row r="36" spans="1:19">
      <c r="A36" s="29">
        <v>27</v>
      </c>
      <c r="B36" s="11">
        <v>55.1</v>
      </c>
      <c r="C36" s="4">
        <v>0.52400000000000002</v>
      </c>
      <c r="D36" s="12">
        <v>0.114</v>
      </c>
      <c r="E36" s="11">
        <v>68</v>
      </c>
      <c r="F36" s="4">
        <v>0.502</v>
      </c>
      <c r="G36" s="12">
        <v>0.10100000000000001</v>
      </c>
      <c r="H36" s="11">
        <v>7.1</v>
      </c>
      <c r="I36" s="4">
        <v>0.622</v>
      </c>
      <c r="J36" s="6">
        <v>0.17299999999999999</v>
      </c>
      <c r="K36" s="11">
        <v>10.4</v>
      </c>
      <c r="L36" s="4">
        <v>0.56499999999999995</v>
      </c>
      <c r="M36" s="12">
        <v>0.13900000000000001</v>
      </c>
      <c r="N36" s="11">
        <v>49.7</v>
      </c>
      <c r="O36" s="4">
        <v>0.59099999999999997</v>
      </c>
      <c r="P36" s="12">
        <v>0.154</v>
      </c>
      <c r="Q36" s="11">
        <v>266.60000000000002</v>
      </c>
      <c r="R36" s="4">
        <v>0.55900000000000005</v>
      </c>
      <c r="S36" s="12">
        <v>0.13500000000000001</v>
      </c>
    </row>
    <row r="37" spans="1:19">
      <c r="A37" s="29">
        <v>28</v>
      </c>
      <c r="B37" s="11">
        <v>57</v>
      </c>
      <c r="C37" s="4">
        <v>0.54</v>
      </c>
      <c r="D37" s="12">
        <v>0.124</v>
      </c>
      <c r="E37" s="11">
        <v>69.8</v>
      </c>
      <c r="F37" s="4">
        <v>0.51500000000000001</v>
      </c>
      <c r="G37" s="12">
        <v>0.109</v>
      </c>
      <c r="H37" s="11">
        <v>7.5</v>
      </c>
      <c r="I37" s="4">
        <v>0.64300000000000002</v>
      </c>
      <c r="J37" s="6">
        <v>0.186</v>
      </c>
      <c r="K37" s="11">
        <v>10.8</v>
      </c>
      <c r="L37" s="4">
        <v>0.58099999999999996</v>
      </c>
      <c r="M37" s="12">
        <v>0.14799999999999999</v>
      </c>
      <c r="N37" s="11">
        <v>51.7</v>
      </c>
      <c r="O37" s="4">
        <v>0.60599999999999998</v>
      </c>
      <c r="P37" s="12">
        <v>0.16400000000000001</v>
      </c>
      <c r="Q37" s="11">
        <v>281.8</v>
      </c>
      <c r="R37" s="4">
        <v>0.58299999999999996</v>
      </c>
      <c r="S37" s="12">
        <v>0.15</v>
      </c>
    </row>
    <row r="38" spans="1:19">
      <c r="A38" s="29">
        <v>29</v>
      </c>
      <c r="B38" s="11">
        <v>59.1</v>
      </c>
      <c r="C38" s="4">
        <v>0.55600000000000005</v>
      </c>
      <c r="D38" s="12">
        <v>0.13400000000000001</v>
      </c>
      <c r="E38" s="11">
        <v>71.599999999999994</v>
      </c>
      <c r="F38" s="4">
        <v>0.52700000000000002</v>
      </c>
      <c r="G38" s="12">
        <v>0.11600000000000001</v>
      </c>
      <c r="H38" s="11">
        <v>7.8</v>
      </c>
      <c r="I38" s="4">
        <v>0.65600000000000003</v>
      </c>
      <c r="J38" s="6">
        <v>0.19400000000000001</v>
      </c>
      <c r="K38" s="11">
        <v>11.4</v>
      </c>
      <c r="L38" s="4">
        <v>0.60299999999999998</v>
      </c>
      <c r="M38" s="12">
        <v>0.16200000000000001</v>
      </c>
      <c r="N38" s="11">
        <v>53.5</v>
      </c>
      <c r="O38" s="4">
        <v>0.62</v>
      </c>
      <c r="P38" s="12">
        <v>0.17199999999999999</v>
      </c>
      <c r="Q38" s="11">
        <v>295.89999999999998</v>
      </c>
      <c r="R38" s="4">
        <v>0.60299999999999998</v>
      </c>
      <c r="S38" s="12">
        <v>0.16200000000000001</v>
      </c>
    </row>
    <row r="39" spans="1:19">
      <c r="A39" s="29">
        <v>30</v>
      </c>
      <c r="B39" s="11">
        <v>61.4</v>
      </c>
      <c r="C39" s="4">
        <v>0.57299999999999995</v>
      </c>
      <c r="D39" s="12">
        <v>0.14399999999999999</v>
      </c>
      <c r="E39" s="11">
        <v>73.599999999999994</v>
      </c>
      <c r="F39" s="4">
        <v>0.54</v>
      </c>
      <c r="G39" s="12">
        <v>0.124</v>
      </c>
      <c r="H39" s="11">
        <v>8.4</v>
      </c>
      <c r="I39" s="4">
        <v>0.68100000000000005</v>
      </c>
      <c r="J39" s="6">
        <v>0.20899999999999999</v>
      </c>
      <c r="K39" s="11">
        <v>11.9</v>
      </c>
      <c r="L39" s="4">
        <v>0.61899999999999999</v>
      </c>
      <c r="M39" s="12">
        <v>0.17199999999999999</v>
      </c>
      <c r="N39" s="11">
        <v>56.1</v>
      </c>
      <c r="O39" s="4">
        <v>0.63700000000000001</v>
      </c>
      <c r="P39" s="12">
        <v>0.182</v>
      </c>
      <c r="Q39" s="11">
        <v>311.89999999999998</v>
      </c>
      <c r="R39" s="4">
        <v>0.623</v>
      </c>
      <c r="S39" s="12">
        <v>0.17399999999999999</v>
      </c>
    </row>
    <row r="40" spans="1:19">
      <c r="A40" s="29">
        <v>31</v>
      </c>
      <c r="B40" s="11">
        <v>64.099999999999994</v>
      </c>
      <c r="C40" s="4">
        <v>0.59099999999999997</v>
      </c>
      <c r="D40" s="12">
        <v>0.154</v>
      </c>
      <c r="E40" s="11">
        <v>75.8</v>
      </c>
      <c r="F40" s="4">
        <v>0.55300000000000005</v>
      </c>
      <c r="G40" s="12">
        <v>0.13200000000000001</v>
      </c>
      <c r="H40" s="11">
        <v>9.3000000000000007</v>
      </c>
      <c r="I40" s="4">
        <v>0.71199999999999997</v>
      </c>
      <c r="J40" s="6">
        <v>0.22700000000000001</v>
      </c>
      <c r="K40" s="11">
        <v>12.6</v>
      </c>
      <c r="L40" s="4">
        <v>0.64100000000000001</v>
      </c>
      <c r="M40" s="12">
        <v>0.184</v>
      </c>
      <c r="N40" s="11">
        <v>59.1</v>
      </c>
      <c r="O40" s="4">
        <v>0.65600000000000003</v>
      </c>
      <c r="P40" s="12">
        <v>0.193</v>
      </c>
      <c r="Q40" s="11">
        <v>328.7</v>
      </c>
      <c r="R40" s="4">
        <v>0.64200000000000002</v>
      </c>
      <c r="S40" s="12">
        <v>0.185</v>
      </c>
    </row>
    <row r="41" spans="1:19">
      <c r="A41" s="29">
        <v>32</v>
      </c>
      <c r="B41" s="11">
        <v>67</v>
      </c>
      <c r="C41" s="4">
        <v>0.60799999999999998</v>
      </c>
      <c r="D41" s="12">
        <v>0.16500000000000001</v>
      </c>
      <c r="E41" s="11">
        <v>78.400000000000006</v>
      </c>
      <c r="F41" s="4">
        <v>0.56799999999999995</v>
      </c>
      <c r="G41" s="12">
        <v>0.14099999999999999</v>
      </c>
      <c r="H41" s="11">
        <v>10.5</v>
      </c>
      <c r="I41" s="4">
        <v>0.745</v>
      </c>
      <c r="J41" s="6">
        <v>0.247</v>
      </c>
      <c r="K41" s="11">
        <v>13.3</v>
      </c>
      <c r="L41" s="4">
        <v>0.66</v>
      </c>
      <c r="M41" s="12">
        <v>0.19600000000000001</v>
      </c>
      <c r="N41" s="11">
        <v>63.3</v>
      </c>
      <c r="O41" s="4">
        <v>0.67800000000000005</v>
      </c>
      <c r="P41" s="12">
        <v>0.20699999999999999</v>
      </c>
      <c r="Q41" s="11">
        <v>341.6</v>
      </c>
      <c r="R41" s="4">
        <v>0.65600000000000003</v>
      </c>
      <c r="S41" s="12">
        <v>0.19400000000000001</v>
      </c>
    </row>
    <row r="42" spans="1:19">
      <c r="A42" s="29">
        <v>33</v>
      </c>
      <c r="B42" s="11">
        <v>70.599999999999994</v>
      </c>
      <c r="C42" s="4">
        <v>0.628</v>
      </c>
      <c r="D42" s="12">
        <v>0.17699999999999999</v>
      </c>
      <c r="E42" s="11">
        <v>81</v>
      </c>
      <c r="F42" s="4">
        <v>0.58199999999999996</v>
      </c>
      <c r="G42" s="12">
        <v>0.14899999999999999</v>
      </c>
      <c r="H42" s="11">
        <v>12.4</v>
      </c>
      <c r="I42" s="4">
        <v>0.78400000000000003</v>
      </c>
      <c r="J42" s="6">
        <v>0.27</v>
      </c>
      <c r="K42" s="11">
        <v>14.2</v>
      </c>
      <c r="L42" s="4">
        <v>0.68100000000000005</v>
      </c>
      <c r="M42" s="12">
        <v>0.20899999999999999</v>
      </c>
      <c r="N42" s="11">
        <v>69.099999999999994</v>
      </c>
      <c r="O42" s="4">
        <v>0.70499999999999996</v>
      </c>
      <c r="P42" s="12">
        <v>0.223</v>
      </c>
      <c r="Q42" s="11">
        <v>359.3</v>
      </c>
      <c r="R42" s="4">
        <v>0.67300000000000004</v>
      </c>
      <c r="S42" s="12">
        <v>0.20399999999999999</v>
      </c>
    </row>
    <row r="43" spans="1:19">
      <c r="A43" s="29">
        <v>34</v>
      </c>
      <c r="B43" s="11">
        <v>74.400000000000006</v>
      </c>
      <c r="C43" s="4">
        <v>0.64700000000000002</v>
      </c>
      <c r="D43" s="12">
        <v>0.188</v>
      </c>
      <c r="E43" s="11">
        <v>83.8</v>
      </c>
      <c r="F43" s="4">
        <v>0.59599999999999997</v>
      </c>
      <c r="G43" s="12">
        <v>0.158</v>
      </c>
      <c r="H43" s="11">
        <v>15.8</v>
      </c>
      <c r="I43" s="4">
        <v>0.83</v>
      </c>
      <c r="J43" s="6">
        <v>0.29799999999999999</v>
      </c>
      <c r="K43" s="11">
        <v>15.6</v>
      </c>
      <c r="L43" s="4">
        <v>0.71</v>
      </c>
      <c r="M43" s="12">
        <v>0.22600000000000001</v>
      </c>
      <c r="N43" s="11">
        <v>73</v>
      </c>
      <c r="O43" s="4">
        <v>0.72099999999999997</v>
      </c>
      <c r="P43" s="12">
        <v>0.23300000000000001</v>
      </c>
      <c r="Q43" s="11">
        <v>377</v>
      </c>
      <c r="R43" s="4">
        <v>0.68799999999999994</v>
      </c>
      <c r="S43" s="12">
        <v>0.21299999999999999</v>
      </c>
    </row>
    <row r="44" spans="1:19">
      <c r="A44" s="29">
        <v>35</v>
      </c>
      <c r="B44" s="11">
        <v>79.5</v>
      </c>
      <c r="C44" s="4">
        <v>0.67</v>
      </c>
      <c r="D44" s="12">
        <v>0.20200000000000001</v>
      </c>
      <c r="E44" s="11">
        <v>87.3</v>
      </c>
      <c r="F44" s="4">
        <v>0.61199999999999999</v>
      </c>
      <c r="G44" s="12">
        <v>0.16700000000000001</v>
      </c>
      <c r="H44" s="11">
        <v>26.7</v>
      </c>
      <c r="I44" s="4">
        <v>0.9</v>
      </c>
      <c r="J44" s="6">
        <v>0.34</v>
      </c>
      <c r="K44" s="11">
        <v>17.5</v>
      </c>
      <c r="L44" s="4">
        <v>0.74099999999999999</v>
      </c>
      <c r="M44" s="12">
        <v>0.245</v>
      </c>
      <c r="N44" s="11">
        <v>80</v>
      </c>
      <c r="O44" s="4">
        <v>0.746</v>
      </c>
      <c r="P44" s="12">
        <v>0.247</v>
      </c>
      <c r="Q44" s="11">
        <v>413.7</v>
      </c>
      <c r="R44" s="4">
        <v>0.71599999999999997</v>
      </c>
      <c r="S44" s="12">
        <v>0.23</v>
      </c>
    </row>
    <row r="45" spans="1:19">
      <c r="A45" s="29">
        <v>36</v>
      </c>
      <c r="B45" s="11">
        <v>86.4</v>
      </c>
      <c r="C45" s="4">
        <v>0.69599999999999995</v>
      </c>
      <c r="D45" s="12">
        <v>0.218</v>
      </c>
      <c r="E45" s="11">
        <v>91.1</v>
      </c>
      <c r="F45" s="4">
        <v>0.628</v>
      </c>
      <c r="G45" s="12">
        <v>0.17699999999999999</v>
      </c>
      <c r="H45" s="11">
        <v>34.200000000000003</v>
      </c>
      <c r="I45" s="4">
        <v>0.92200000000000004</v>
      </c>
      <c r="J45" s="6">
        <v>0.35299999999999998</v>
      </c>
      <c r="K45" s="11">
        <v>20.2</v>
      </c>
      <c r="L45" s="4">
        <v>0.77600000000000002</v>
      </c>
      <c r="M45" s="12">
        <v>0.26500000000000001</v>
      </c>
      <c r="N45" s="11">
        <v>86.5</v>
      </c>
      <c r="O45" s="4">
        <v>0.76500000000000001</v>
      </c>
      <c r="P45" s="12">
        <v>0.25900000000000001</v>
      </c>
      <c r="Q45" s="11">
        <v>481.8</v>
      </c>
      <c r="R45" s="4">
        <v>0.75600000000000001</v>
      </c>
      <c r="S45" s="12">
        <v>0.254</v>
      </c>
    </row>
    <row r="46" spans="1:19">
      <c r="A46" s="29">
        <v>37</v>
      </c>
      <c r="B46" s="11">
        <v>95.4</v>
      </c>
      <c r="C46" s="4">
        <v>0.72499999999999998</v>
      </c>
      <c r="D46" s="12">
        <v>0.23499999999999999</v>
      </c>
      <c r="E46" s="11">
        <v>94.8</v>
      </c>
      <c r="F46" s="4">
        <v>0.64300000000000002</v>
      </c>
      <c r="G46" s="12">
        <v>0.186</v>
      </c>
      <c r="H46" s="11">
        <v>42.9</v>
      </c>
      <c r="I46" s="4">
        <v>0.93799999999999994</v>
      </c>
      <c r="J46" s="6">
        <v>0.36299999999999999</v>
      </c>
      <c r="K46" s="11">
        <v>24.2</v>
      </c>
      <c r="L46" s="4">
        <v>0.81299999999999994</v>
      </c>
      <c r="M46" s="12">
        <v>0.28799999999999998</v>
      </c>
      <c r="N46" s="11">
        <v>98.4</v>
      </c>
      <c r="O46" s="4">
        <v>0.79300000000000004</v>
      </c>
      <c r="P46" s="12">
        <v>0.27600000000000002</v>
      </c>
      <c r="Q46" s="11">
        <v>559.1</v>
      </c>
      <c r="R46" s="4">
        <v>0.79</v>
      </c>
      <c r="S46" s="12">
        <v>0.27400000000000002</v>
      </c>
    </row>
    <row r="47" spans="1:19" ht="15.75" thickBot="1">
      <c r="A47" s="29">
        <v>38</v>
      </c>
      <c r="B47" s="11">
        <v>111.9</v>
      </c>
      <c r="C47" s="4">
        <v>0.76600000000000001</v>
      </c>
      <c r="D47" s="12">
        <v>0.25900000000000001</v>
      </c>
      <c r="E47" s="11">
        <v>100.1</v>
      </c>
      <c r="F47" s="4">
        <v>0.66200000000000003</v>
      </c>
      <c r="G47" s="6">
        <v>0.19700000000000001</v>
      </c>
      <c r="H47" s="31">
        <v>9999999</v>
      </c>
      <c r="I47" s="32">
        <v>0.93799999999999994</v>
      </c>
      <c r="J47" s="54">
        <v>0.36299999999999999</v>
      </c>
      <c r="K47" s="11">
        <v>34.200000000000003</v>
      </c>
      <c r="L47" s="4">
        <v>0.86799999999999999</v>
      </c>
      <c r="M47" s="12">
        <v>0.32100000000000001</v>
      </c>
      <c r="N47" s="11">
        <v>103.6</v>
      </c>
      <c r="O47" s="4">
        <v>0.80400000000000005</v>
      </c>
      <c r="P47" s="12">
        <v>0.28199999999999997</v>
      </c>
      <c r="Q47" s="11">
        <v>681.2</v>
      </c>
      <c r="R47" s="4">
        <v>0.82699999999999996</v>
      </c>
      <c r="S47" s="12">
        <v>0.29599999999999999</v>
      </c>
    </row>
    <row r="48" spans="1:19" ht="15.75" thickBot="1">
      <c r="A48" s="29">
        <v>39</v>
      </c>
      <c r="B48" s="11">
        <v>143.1</v>
      </c>
      <c r="C48" s="4">
        <v>0.81699999999999995</v>
      </c>
      <c r="D48" s="12">
        <v>0.28999999999999998</v>
      </c>
      <c r="E48" s="11">
        <v>105.3</v>
      </c>
      <c r="F48" s="4">
        <v>0.67800000000000005</v>
      </c>
      <c r="G48" s="6">
        <v>0.20699999999999999</v>
      </c>
      <c r="H48" s="64"/>
      <c r="I48" s="34"/>
      <c r="J48" s="35"/>
      <c r="K48" s="7">
        <v>66.8</v>
      </c>
      <c r="L48" s="4">
        <v>0.93200000000000005</v>
      </c>
      <c r="M48" s="12">
        <v>0.35899999999999999</v>
      </c>
      <c r="N48" s="31">
        <v>9999999</v>
      </c>
      <c r="O48" s="32">
        <v>0.80400000000000005</v>
      </c>
      <c r="P48" s="33">
        <v>0.28199999999999997</v>
      </c>
      <c r="Q48" s="11">
        <v>926.9</v>
      </c>
      <c r="R48" s="4">
        <v>0.873</v>
      </c>
      <c r="S48" s="12">
        <v>0.32400000000000001</v>
      </c>
    </row>
    <row r="49" spans="1:19">
      <c r="A49" s="29">
        <v>40</v>
      </c>
      <c r="B49" s="11">
        <v>226.9</v>
      </c>
      <c r="C49" s="4">
        <v>0.88400000000000001</v>
      </c>
      <c r="D49" s="12">
        <v>0.33100000000000002</v>
      </c>
      <c r="E49" s="11">
        <v>111.5</v>
      </c>
      <c r="F49" s="4">
        <v>0.69599999999999995</v>
      </c>
      <c r="G49" s="6">
        <v>0.218</v>
      </c>
      <c r="H49" s="59"/>
      <c r="I49" s="8"/>
      <c r="J49" s="60"/>
      <c r="K49" s="55">
        <v>9999999</v>
      </c>
      <c r="L49" s="32">
        <v>0.93200000000000005</v>
      </c>
      <c r="M49" s="54">
        <v>0.35899999999999999</v>
      </c>
      <c r="N49" s="56"/>
      <c r="O49" s="57"/>
      <c r="P49" s="58"/>
      <c r="Q49" s="55">
        <v>9999999</v>
      </c>
      <c r="R49" s="32">
        <v>0.873</v>
      </c>
      <c r="S49" s="33">
        <v>0.32400000000000001</v>
      </c>
    </row>
    <row r="50" spans="1:19">
      <c r="A50" s="29">
        <v>41</v>
      </c>
      <c r="B50" s="11">
        <v>366</v>
      </c>
      <c r="C50" s="4">
        <v>0.92800000000000005</v>
      </c>
      <c r="D50" s="12">
        <v>0.35699999999999998</v>
      </c>
      <c r="E50" s="11">
        <v>121.4</v>
      </c>
      <c r="F50" s="4">
        <v>0.72099999999999997</v>
      </c>
      <c r="G50" s="6">
        <v>0.23300000000000001</v>
      </c>
      <c r="H50" s="59"/>
      <c r="I50" s="8"/>
      <c r="J50" s="61"/>
      <c r="K50" s="59"/>
      <c r="L50" s="8"/>
      <c r="M50" s="61"/>
      <c r="N50" s="59"/>
      <c r="O50" s="8"/>
      <c r="P50" s="61"/>
      <c r="Q50" s="59"/>
      <c r="R50" s="8"/>
      <c r="S50" s="60"/>
    </row>
    <row r="51" spans="1:19" ht="15.75" thickBot="1">
      <c r="A51" s="29">
        <v>42</v>
      </c>
      <c r="B51" s="31">
        <v>9999999</v>
      </c>
      <c r="C51" s="32">
        <v>0.92800000000000005</v>
      </c>
      <c r="D51" s="33">
        <v>0.35699999999999998</v>
      </c>
      <c r="E51" s="11">
        <v>134.30000000000001</v>
      </c>
      <c r="F51" s="4">
        <v>0.748</v>
      </c>
      <c r="G51" s="6">
        <v>0.249</v>
      </c>
      <c r="H51" s="59"/>
      <c r="I51" s="8"/>
      <c r="J51" s="61"/>
      <c r="K51" s="59"/>
      <c r="L51" s="8"/>
      <c r="M51" s="61"/>
      <c r="N51" s="59"/>
      <c r="O51" s="8"/>
      <c r="P51" s="61"/>
      <c r="Q51" s="59"/>
      <c r="R51" s="8"/>
      <c r="S51" s="60"/>
    </row>
    <row r="52" spans="1:19" ht="15.75" thickBot="1">
      <c r="A52" s="50">
        <v>43</v>
      </c>
      <c r="B52" s="56"/>
      <c r="C52" s="57"/>
      <c r="D52" s="58"/>
      <c r="E52" s="55">
        <v>9999999</v>
      </c>
      <c r="F52" s="32">
        <v>0.748</v>
      </c>
      <c r="G52" s="54">
        <v>0.249</v>
      </c>
      <c r="H52" s="59"/>
      <c r="I52" s="8"/>
      <c r="J52" s="61"/>
      <c r="K52" s="59"/>
      <c r="L52" s="8"/>
      <c r="M52" s="61"/>
      <c r="N52" s="59"/>
      <c r="O52" s="8"/>
      <c r="P52" s="61"/>
      <c r="Q52" s="59"/>
      <c r="R52" s="8"/>
      <c r="S52" s="60"/>
    </row>
    <row r="53" spans="1:19">
      <c r="A53" s="50">
        <v>44</v>
      </c>
      <c r="B53" s="59"/>
      <c r="C53" s="8"/>
      <c r="D53" s="61"/>
      <c r="E53" s="56"/>
      <c r="F53" s="57"/>
      <c r="G53" s="63"/>
      <c r="H53" s="59"/>
      <c r="I53" s="8"/>
      <c r="J53" s="61"/>
      <c r="K53" s="59"/>
      <c r="L53" s="8"/>
      <c r="M53" s="61"/>
      <c r="N53" s="59"/>
      <c r="O53" s="8"/>
      <c r="P53" s="61"/>
      <c r="Q53" s="59"/>
      <c r="R53" s="8"/>
      <c r="S53" s="60"/>
    </row>
    <row r="54" spans="1:19">
      <c r="A54" s="50">
        <v>45</v>
      </c>
      <c r="B54" s="59"/>
      <c r="C54" s="8"/>
      <c r="D54" s="61"/>
      <c r="E54" s="59"/>
      <c r="F54" s="8"/>
      <c r="G54" s="61"/>
      <c r="H54" s="59"/>
      <c r="I54" s="8"/>
      <c r="J54" s="61"/>
      <c r="K54" s="59"/>
      <c r="L54" s="8"/>
      <c r="M54" s="61"/>
      <c r="N54" s="59"/>
      <c r="O54" s="8"/>
      <c r="P54" s="61"/>
      <c r="Q54" s="59"/>
      <c r="R54" s="8"/>
      <c r="S54" s="60"/>
    </row>
    <row r="55" spans="1:19">
      <c r="A55" s="50">
        <v>46</v>
      </c>
      <c r="B55" s="59"/>
      <c r="C55" s="8"/>
      <c r="D55" s="61"/>
      <c r="E55" s="59"/>
      <c r="F55" s="8"/>
      <c r="G55" s="61"/>
      <c r="H55" s="59"/>
      <c r="I55" s="8"/>
      <c r="J55" s="61"/>
      <c r="K55" s="59"/>
      <c r="L55" s="8"/>
      <c r="M55" s="61"/>
      <c r="N55" s="59"/>
      <c r="O55" s="8"/>
      <c r="P55" s="61"/>
      <c r="Q55" s="59"/>
      <c r="R55" s="8"/>
      <c r="S55" s="60"/>
    </row>
    <row r="56" spans="1:19">
      <c r="A56" s="50">
        <v>47</v>
      </c>
      <c r="B56" s="59"/>
      <c r="C56" s="8"/>
      <c r="D56" s="61"/>
      <c r="E56" s="59"/>
      <c r="F56" s="8"/>
      <c r="G56" s="61"/>
      <c r="H56" s="59"/>
      <c r="I56" s="8"/>
      <c r="J56" s="61"/>
      <c r="K56" s="59"/>
      <c r="L56" s="8"/>
      <c r="M56" s="61"/>
      <c r="N56" s="59"/>
      <c r="O56" s="8"/>
      <c r="P56" s="61"/>
      <c r="Q56" s="59"/>
      <c r="R56" s="8"/>
      <c r="S56" s="60"/>
    </row>
    <row r="57" spans="1:19">
      <c r="A57" s="50">
        <v>48</v>
      </c>
      <c r="B57" s="59"/>
      <c r="C57" s="8"/>
      <c r="D57" s="61"/>
      <c r="E57" s="59"/>
      <c r="F57" s="8"/>
      <c r="G57" s="61"/>
      <c r="H57" s="59"/>
      <c r="I57" s="8"/>
      <c r="J57" s="61"/>
      <c r="K57" s="59"/>
      <c r="L57" s="8"/>
      <c r="M57" s="61"/>
      <c r="N57" s="59"/>
      <c r="O57" s="8"/>
      <c r="P57" s="61"/>
      <c r="Q57" s="59"/>
      <c r="R57" s="8"/>
      <c r="S57" s="60"/>
    </row>
    <row r="58" spans="1:19">
      <c r="A58" s="50">
        <v>49</v>
      </c>
      <c r="B58" s="59"/>
      <c r="C58" s="8"/>
      <c r="D58" s="61"/>
      <c r="E58" s="59"/>
      <c r="F58" s="8"/>
      <c r="G58" s="61"/>
      <c r="H58" s="59"/>
      <c r="I58" s="8"/>
      <c r="J58" s="61"/>
      <c r="K58" s="59"/>
      <c r="L58" s="8"/>
      <c r="M58" s="61"/>
      <c r="N58" s="59"/>
      <c r="O58" s="8"/>
      <c r="P58" s="61"/>
      <c r="Q58" s="59"/>
      <c r="R58" s="8"/>
      <c r="S58" s="60"/>
    </row>
    <row r="59" spans="1:19" ht="15.75" thickBot="1">
      <c r="A59" s="50">
        <v>50</v>
      </c>
      <c r="B59" s="13"/>
      <c r="C59" s="14"/>
      <c r="D59" s="62"/>
      <c r="E59" s="13"/>
      <c r="F59" s="14"/>
      <c r="G59" s="62"/>
      <c r="H59" s="13"/>
      <c r="I59" s="14"/>
      <c r="J59" s="62"/>
      <c r="K59" s="13"/>
      <c r="L59" s="14"/>
      <c r="M59" s="62"/>
      <c r="N59" s="13"/>
      <c r="O59" s="14"/>
      <c r="P59" s="62"/>
      <c r="Q59" s="13"/>
      <c r="R59" s="14"/>
      <c r="S59" s="15"/>
    </row>
    <row r="60" spans="1:19" ht="25.5">
      <c r="A60" s="39" t="s">
        <v>71</v>
      </c>
      <c r="B60" s="20">
        <v>43.73</v>
      </c>
      <c r="C60" s="9"/>
      <c r="D60" s="51"/>
      <c r="E60" s="20">
        <v>56.43</v>
      </c>
      <c r="F60" s="9"/>
      <c r="G60" s="51"/>
      <c r="H60" s="20">
        <v>4.47</v>
      </c>
      <c r="I60" s="9"/>
      <c r="J60" s="51"/>
      <c r="K60" s="20">
        <v>7.55</v>
      </c>
      <c r="L60" s="9"/>
      <c r="M60" s="51"/>
      <c r="N60" s="20">
        <v>33.92</v>
      </c>
      <c r="O60" s="9"/>
      <c r="P60" s="51"/>
      <c r="Q60" s="52">
        <v>195.92</v>
      </c>
      <c r="R60" s="9"/>
      <c r="S60" s="51"/>
    </row>
    <row r="61" spans="1:19" ht="39" thickBot="1">
      <c r="A61" s="40" t="s">
        <v>80</v>
      </c>
      <c r="B61" s="16">
        <v>26.24</v>
      </c>
      <c r="C61" s="37"/>
      <c r="D61" s="38"/>
      <c r="E61" s="16">
        <v>33.86</v>
      </c>
      <c r="F61" s="37"/>
      <c r="G61" s="38"/>
      <c r="H61" s="16">
        <v>2.68</v>
      </c>
      <c r="I61" s="37"/>
      <c r="J61" s="38"/>
      <c r="K61" s="16">
        <v>4.53</v>
      </c>
      <c r="L61" s="37"/>
      <c r="M61" s="38"/>
      <c r="N61" s="16">
        <v>20.350000000000001</v>
      </c>
      <c r="O61" s="37"/>
      <c r="P61" s="38"/>
      <c r="Q61" s="42">
        <v>117.55</v>
      </c>
      <c r="R61" s="37"/>
      <c r="S61" s="38"/>
    </row>
  </sheetData>
  <mergeCells count="9">
    <mergeCell ref="N5:P5"/>
    <mergeCell ref="Q5:S5"/>
    <mergeCell ref="A1:S1"/>
    <mergeCell ref="A3:S3"/>
    <mergeCell ref="A5:A7"/>
    <mergeCell ref="B5:D5"/>
    <mergeCell ref="E5:G5"/>
    <mergeCell ref="H5:J5"/>
    <mergeCell ref="K5:M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1"/>
  <sheetViews>
    <sheetView zoomScale="85" zoomScaleNormal="85" workbookViewId="0">
      <pane ySplit="9" topLeftCell="A34" activePane="bottomLeft" state="frozen"/>
      <selection pane="bottomLeft" activeCell="B54" sqref="B5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96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24">
        <v>2</v>
      </c>
      <c r="C8" s="25">
        <v>3</v>
      </c>
      <c r="D8" s="26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0" t="s">
        <v>81</v>
      </c>
      <c r="B9" s="10">
        <v>0</v>
      </c>
      <c r="C9" s="48">
        <v>0</v>
      </c>
      <c r="D9" s="49">
        <v>0</v>
      </c>
      <c r="E9" s="10">
        <v>0</v>
      </c>
      <c r="F9" s="21">
        <v>0</v>
      </c>
      <c r="G9" s="22">
        <v>0</v>
      </c>
      <c r="H9" s="10">
        <v>0</v>
      </c>
      <c r="I9" s="48">
        <v>0</v>
      </c>
      <c r="J9" s="49">
        <v>0</v>
      </c>
      <c r="K9" s="10">
        <v>0</v>
      </c>
      <c r="L9" s="21">
        <v>0</v>
      </c>
      <c r="M9" s="22">
        <v>0</v>
      </c>
      <c r="N9" s="10">
        <v>0</v>
      </c>
      <c r="O9" s="48">
        <v>0</v>
      </c>
      <c r="P9" s="49">
        <v>0</v>
      </c>
      <c r="Q9" s="10">
        <v>0</v>
      </c>
      <c r="R9" s="21">
        <v>0</v>
      </c>
      <c r="S9" s="22">
        <v>0</v>
      </c>
    </row>
    <row r="10" spans="1:19">
      <c r="A10" s="29">
        <v>1</v>
      </c>
      <c r="B10" s="11">
        <v>13.5</v>
      </c>
      <c r="C10" s="4">
        <v>0</v>
      </c>
      <c r="D10" s="12">
        <v>0</v>
      </c>
      <c r="E10" s="11">
        <v>28</v>
      </c>
      <c r="F10" s="4">
        <v>0</v>
      </c>
      <c r="G10" s="12">
        <v>0</v>
      </c>
      <c r="H10" s="11">
        <v>1.06</v>
      </c>
      <c r="I10" s="4">
        <v>0</v>
      </c>
      <c r="J10" s="6">
        <v>0</v>
      </c>
      <c r="K10" s="11">
        <v>1.55</v>
      </c>
      <c r="L10" s="4">
        <v>0</v>
      </c>
      <c r="M10" s="12">
        <v>0</v>
      </c>
      <c r="N10" s="11">
        <v>20.100000000000001</v>
      </c>
      <c r="O10" s="4">
        <v>0</v>
      </c>
      <c r="P10" s="12">
        <v>0</v>
      </c>
      <c r="Q10" s="11">
        <v>95</v>
      </c>
      <c r="R10" s="4">
        <v>0</v>
      </c>
      <c r="S10" s="12">
        <v>0</v>
      </c>
    </row>
    <row r="11" spans="1:19">
      <c r="A11" s="29">
        <v>2</v>
      </c>
      <c r="B11" s="11">
        <v>14.2</v>
      </c>
      <c r="C11" s="4">
        <v>3.0000000000000001E-3</v>
      </c>
      <c r="D11" s="12">
        <v>0</v>
      </c>
      <c r="E11" s="11">
        <v>29.5</v>
      </c>
      <c r="F11" s="4">
        <v>3.7999999999999999E-2</v>
      </c>
      <c r="G11" s="12">
        <v>0</v>
      </c>
      <c r="H11" s="11">
        <v>1.1100000000000001</v>
      </c>
      <c r="I11" s="4">
        <v>3.4000000000000002E-2</v>
      </c>
      <c r="J11" s="6">
        <v>0</v>
      </c>
      <c r="K11" s="11">
        <v>1.61</v>
      </c>
      <c r="L11" s="4">
        <v>0.01</v>
      </c>
      <c r="M11" s="12">
        <v>0</v>
      </c>
      <c r="N11" s="11">
        <v>21.31</v>
      </c>
      <c r="O11" s="4">
        <v>1.2E-2</v>
      </c>
      <c r="P11" s="12">
        <v>0</v>
      </c>
      <c r="Q11" s="11">
        <v>97.74</v>
      </c>
      <c r="R11" s="4">
        <v>2.5000000000000001E-2</v>
      </c>
      <c r="S11" s="12">
        <v>0</v>
      </c>
    </row>
    <row r="12" spans="1:19">
      <c r="A12" s="29">
        <v>3</v>
      </c>
      <c r="B12" s="11">
        <v>14.9</v>
      </c>
      <c r="C12" s="4">
        <v>0.05</v>
      </c>
      <c r="D12" s="12">
        <v>0</v>
      </c>
      <c r="E12" s="11">
        <v>30.8</v>
      </c>
      <c r="F12" s="4">
        <v>7.8E-2</v>
      </c>
      <c r="G12" s="12">
        <v>0</v>
      </c>
      <c r="H12" s="11">
        <v>1.1499999999999999</v>
      </c>
      <c r="I12" s="4">
        <v>6.8000000000000005E-2</v>
      </c>
      <c r="J12" s="6">
        <v>0</v>
      </c>
      <c r="K12" s="11">
        <v>1.66</v>
      </c>
      <c r="L12" s="4">
        <v>0.04</v>
      </c>
      <c r="M12" s="12">
        <v>0</v>
      </c>
      <c r="N12" s="11">
        <v>22.19</v>
      </c>
      <c r="O12" s="4">
        <v>5.0999999999999997E-2</v>
      </c>
      <c r="P12" s="12">
        <v>0</v>
      </c>
      <c r="Q12" s="11">
        <v>101</v>
      </c>
      <c r="R12" s="4">
        <v>5.6000000000000001E-2</v>
      </c>
      <c r="S12" s="12">
        <v>0</v>
      </c>
    </row>
    <row r="13" spans="1:19">
      <c r="A13" s="29">
        <v>4</v>
      </c>
      <c r="B13" s="11">
        <v>15.5</v>
      </c>
      <c r="C13" s="4">
        <v>8.5999999999999993E-2</v>
      </c>
      <c r="D13" s="12">
        <v>0</v>
      </c>
      <c r="E13" s="11">
        <v>32</v>
      </c>
      <c r="F13" s="4">
        <v>0.113</v>
      </c>
      <c r="G13" s="12">
        <v>1.0999999999999999E-2</v>
      </c>
      <c r="H13" s="11">
        <v>1.19</v>
      </c>
      <c r="I13" s="4">
        <v>9.9000000000000005E-2</v>
      </c>
      <c r="J13" s="6">
        <v>0.01</v>
      </c>
      <c r="K13" s="11">
        <v>1.72</v>
      </c>
      <c r="L13" s="4">
        <v>7.2999999999999995E-2</v>
      </c>
      <c r="M13" s="12">
        <v>0</v>
      </c>
      <c r="N13" s="11">
        <v>23.01</v>
      </c>
      <c r="O13" s="4">
        <v>8.5000000000000006E-2</v>
      </c>
      <c r="P13" s="12">
        <v>0</v>
      </c>
      <c r="Q13" s="11">
        <v>104.27</v>
      </c>
      <c r="R13" s="4">
        <v>8.5999999999999993E-2</v>
      </c>
      <c r="S13" s="12">
        <v>0</v>
      </c>
    </row>
    <row r="14" spans="1:19">
      <c r="A14" s="29">
        <v>5</v>
      </c>
      <c r="B14" s="11">
        <v>16</v>
      </c>
      <c r="C14" s="4">
        <v>0.115</v>
      </c>
      <c r="D14" s="12">
        <v>1.2E-2</v>
      </c>
      <c r="E14" s="11">
        <v>33</v>
      </c>
      <c r="F14" s="4">
        <v>0.14000000000000001</v>
      </c>
      <c r="G14" s="12">
        <v>1.4E-2</v>
      </c>
      <c r="H14" s="11">
        <v>1.22</v>
      </c>
      <c r="I14" s="4">
        <v>0.121</v>
      </c>
      <c r="J14" s="6">
        <v>1.2E-2</v>
      </c>
      <c r="K14" s="11">
        <v>1.77</v>
      </c>
      <c r="L14" s="4">
        <v>9.9000000000000005E-2</v>
      </c>
      <c r="M14" s="12">
        <v>0.01</v>
      </c>
      <c r="N14" s="11">
        <v>23.65</v>
      </c>
      <c r="O14" s="4">
        <v>0.11</v>
      </c>
      <c r="P14" s="12">
        <v>1.0999999999999999E-2</v>
      </c>
      <c r="Q14" s="11">
        <v>107.73</v>
      </c>
      <c r="R14" s="4">
        <v>0.115</v>
      </c>
      <c r="S14" s="12">
        <v>1.2E-2</v>
      </c>
    </row>
    <row r="15" spans="1:19">
      <c r="A15" s="29">
        <v>6</v>
      </c>
      <c r="B15" s="11">
        <v>16.600000000000001</v>
      </c>
      <c r="C15" s="4">
        <v>0.14699999999999999</v>
      </c>
      <c r="D15" s="12">
        <v>1.4999999999999999E-2</v>
      </c>
      <c r="E15" s="11">
        <v>33.799999999999997</v>
      </c>
      <c r="F15" s="4">
        <v>0.16</v>
      </c>
      <c r="G15" s="12">
        <v>1.6E-2</v>
      </c>
      <c r="H15" s="11">
        <v>1.32</v>
      </c>
      <c r="I15" s="4">
        <v>0.188</v>
      </c>
      <c r="J15" s="6">
        <v>1.9E-2</v>
      </c>
      <c r="K15" s="11">
        <v>1.85</v>
      </c>
      <c r="L15" s="4">
        <v>0.13800000000000001</v>
      </c>
      <c r="M15" s="12">
        <v>1.4E-2</v>
      </c>
      <c r="N15" s="11">
        <v>24.36</v>
      </c>
      <c r="O15" s="4">
        <v>0.13600000000000001</v>
      </c>
      <c r="P15" s="12">
        <v>1.4E-2</v>
      </c>
      <c r="Q15" s="11">
        <v>110.32</v>
      </c>
      <c r="R15" s="4">
        <v>0.13600000000000001</v>
      </c>
      <c r="S15" s="12">
        <v>1.4E-2</v>
      </c>
    </row>
    <row r="16" spans="1:19">
      <c r="A16" s="29">
        <v>7</v>
      </c>
      <c r="B16" s="11">
        <v>17.100000000000001</v>
      </c>
      <c r="C16" s="4">
        <v>0.17199999999999999</v>
      </c>
      <c r="D16" s="12">
        <v>1.7000000000000001E-2</v>
      </c>
      <c r="E16" s="11">
        <v>34.700000000000003</v>
      </c>
      <c r="F16" s="4">
        <v>0.182</v>
      </c>
      <c r="G16" s="12">
        <v>1.7999999999999999E-2</v>
      </c>
      <c r="H16" s="11">
        <v>1.42</v>
      </c>
      <c r="I16" s="4">
        <v>0.245</v>
      </c>
      <c r="J16" s="6">
        <v>2.4E-2</v>
      </c>
      <c r="K16" s="11">
        <v>1.93</v>
      </c>
      <c r="L16" s="4">
        <v>0.17399999999999999</v>
      </c>
      <c r="M16" s="12">
        <v>1.7000000000000001E-2</v>
      </c>
      <c r="N16" s="11">
        <v>25.19</v>
      </c>
      <c r="O16" s="4">
        <v>0.16400000000000001</v>
      </c>
      <c r="P16" s="12">
        <v>1.6E-2</v>
      </c>
      <c r="Q16" s="11">
        <v>114.49</v>
      </c>
      <c r="R16" s="4">
        <v>0.16700000000000001</v>
      </c>
      <c r="S16" s="12">
        <v>1.7000000000000001E-2</v>
      </c>
    </row>
    <row r="17" spans="1:19">
      <c r="A17" s="29">
        <v>8</v>
      </c>
      <c r="B17" s="11">
        <v>17.7</v>
      </c>
      <c r="C17" s="4">
        <v>0.2</v>
      </c>
      <c r="D17" s="12">
        <v>0.02</v>
      </c>
      <c r="E17" s="11">
        <v>35.6</v>
      </c>
      <c r="F17" s="4">
        <v>0.20200000000000001</v>
      </c>
      <c r="G17" s="12">
        <v>0.02</v>
      </c>
      <c r="H17" s="11">
        <v>1.48</v>
      </c>
      <c r="I17" s="4">
        <v>0.27500000000000002</v>
      </c>
      <c r="J17" s="6">
        <v>2.8000000000000001E-2</v>
      </c>
      <c r="K17" s="11">
        <v>1.99</v>
      </c>
      <c r="L17" s="4">
        <v>0.19900000000000001</v>
      </c>
      <c r="M17" s="12">
        <v>0.02</v>
      </c>
      <c r="N17" s="11">
        <v>25.92</v>
      </c>
      <c r="O17" s="4">
        <v>0.188</v>
      </c>
      <c r="P17" s="12">
        <v>1.9E-2</v>
      </c>
      <c r="Q17" s="11">
        <v>119.63</v>
      </c>
      <c r="R17" s="4">
        <v>0.20300000000000001</v>
      </c>
      <c r="S17" s="12">
        <v>0.02</v>
      </c>
    </row>
    <row r="18" spans="1:19">
      <c r="A18" s="29">
        <v>9</v>
      </c>
      <c r="B18" s="11">
        <v>18.2</v>
      </c>
      <c r="C18" s="4">
        <v>0.222</v>
      </c>
      <c r="D18" s="12">
        <v>2.1999999999999999E-2</v>
      </c>
      <c r="E18" s="11">
        <v>36.5</v>
      </c>
      <c r="F18" s="4">
        <v>0.222</v>
      </c>
      <c r="G18" s="12">
        <v>2.1999999999999999E-2</v>
      </c>
      <c r="H18" s="11">
        <v>1.56</v>
      </c>
      <c r="I18" s="4">
        <v>0.313</v>
      </c>
      <c r="J18" s="6">
        <v>3.1E-2</v>
      </c>
      <c r="K18" s="11">
        <v>2.06</v>
      </c>
      <c r="L18" s="4">
        <v>0.22600000000000001</v>
      </c>
      <c r="M18" s="12">
        <v>2.3E-2</v>
      </c>
      <c r="N18" s="11">
        <v>26.74</v>
      </c>
      <c r="O18" s="4">
        <v>0.21299999999999999</v>
      </c>
      <c r="P18" s="12">
        <v>2.1000000000000001E-2</v>
      </c>
      <c r="Q18" s="11">
        <v>122.54</v>
      </c>
      <c r="R18" s="4">
        <v>0.222</v>
      </c>
      <c r="S18" s="12">
        <v>2.1999999999999999E-2</v>
      </c>
    </row>
    <row r="19" spans="1:19">
      <c r="A19" s="29">
        <v>10</v>
      </c>
      <c r="B19" s="11">
        <v>18.7</v>
      </c>
      <c r="C19" s="4">
        <v>0.24299999999999999</v>
      </c>
      <c r="D19" s="12">
        <v>2.4E-2</v>
      </c>
      <c r="E19" s="11">
        <v>37.299999999999997</v>
      </c>
      <c r="F19" s="4">
        <v>0.23899999999999999</v>
      </c>
      <c r="G19" s="12">
        <v>2.4E-2</v>
      </c>
      <c r="H19" s="11">
        <v>1.62</v>
      </c>
      <c r="I19" s="4">
        <v>0.33800000000000002</v>
      </c>
      <c r="J19" s="6">
        <v>3.4000000000000002E-2</v>
      </c>
      <c r="K19" s="11">
        <v>2.14</v>
      </c>
      <c r="L19" s="4">
        <v>0.255</v>
      </c>
      <c r="M19" s="12">
        <v>2.5999999999999999E-2</v>
      </c>
      <c r="N19" s="11">
        <v>27.27</v>
      </c>
      <c r="O19" s="4">
        <v>0.22800000000000001</v>
      </c>
      <c r="P19" s="12">
        <v>2.3E-2</v>
      </c>
      <c r="Q19" s="11">
        <v>126.52</v>
      </c>
      <c r="R19" s="4">
        <v>0.246</v>
      </c>
      <c r="S19" s="12">
        <v>2.5000000000000001E-2</v>
      </c>
    </row>
    <row r="20" spans="1:19">
      <c r="A20" s="29">
        <v>11</v>
      </c>
      <c r="B20" s="11">
        <v>19.399999999999999</v>
      </c>
      <c r="C20" s="4">
        <v>0.27</v>
      </c>
      <c r="D20" s="12">
        <v>2.7E-2</v>
      </c>
      <c r="E20" s="11">
        <v>38.1</v>
      </c>
      <c r="F20" s="4">
        <v>0.255</v>
      </c>
      <c r="G20" s="12">
        <v>2.5000000000000001E-2</v>
      </c>
      <c r="H20" s="11">
        <v>1.69</v>
      </c>
      <c r="I20" s="4">
        <v>0.36499999999999999</v>
      </c>
      <c r="J20" s="6">
        <v>3.6999999999999998E-2</v>
      </c>
      <c r="K20" s="11">
        <v>2.2200000000000002</v>
      </c>
      <c r="L20" s="4">
        <v>0.28199999999999997</v>
      </c>
      <c r="M20" s="12">
        <v>2.8000000000000001E-2</v>
      </c>
      <c r="N20" s="11">
        <v>27.9</v>
      </c>
      <c r="O20" s="4">
        <v>0.245</v>
      </c>
      <c r="P20" s="12">
        <v>2.5000000000000001E-2</v>
      </c>
      <c r="Q20" s="11">
        <v>130.30000000000001</v>
      </c>
      <c r="R20" s="4">
        <v>0.26800000000000002</v>
      </c>
      <c r="S20" s="12">
        <v>2.7E-2</v>
      </c>
    </row>
    <row r="21" spans="1:19">
      <c r="A21" s="29">
        <v>12</v>
      </c>
      <c r="B21" s="11">
        <v>19.899999999999999</v>
      </c>
      <c r="C21" s="4">
        <v>0.28799999999999998</v>
      </c>
      <c r="D21" s="12">
        <v>2.9000000000000001E-2</v>
      </c>
      <c r="E21" s="11">
        <v>38.799999999999997</v>
      </c>
      <c r="F21" s="4">
        <v>0.26800000000000002</v>
      </c>
      <c r="G21" s="12">
        <v>2.7E-2</v>
      </c>
      <c r="H21" s="11">
        <v>1.76</v>
      </c>
      <c r="I21" s="4">
        <v>0.39100000000000001</v>
      </c>
      <c r="J21" s="6">
        <v>3.9E-2</v>
      </c>
      <c r="K21" s="11">
        <v>2.31</v>
      </c>
      <c r="L21" s="4">
        <v>0.31</v>
      </c>
      <c r="M21" s="12">
        <v>3.1E-2</v>
      </c>
      <c r="N21" s="11">
        <v>28.71</v>
      </c>
      <c r="O21" s="4">
        <v>0.26700000000000002</v>
      </c>
      <c r="P21" s="12">
        <v>2.7E-2</v>
      </c>
      <c r="Q21" s="11">
        <v>133.85</v>
      </c>
      <c r="R21" s="4">
        <v>0.28799999999999998</v>
      </c>
      <c r="S21" s="12">
        <v>2.9000000000000001E-2</v>
      </c>
    </row>
    <row r="22" spans="1:19">
      <c r="A22" s="29">
        <v>13</v>
      </c>
      <c r="B22" s="11">
        <v>20.399999999999999</v>
      </c>
      <c r="C22" s="4">
        <v>0.30599999999999999</v>
      </c>
      <c r="D22" s="12">
        <v>3.1E-2</v>
      </c>
      <c r="E22" s="11">
        <v>39.700000000000003</v>
      </c>
      <c r="F22" s="4">
        <v>0.28499999999999998</v>
      </c>
      <c r="G22" s="12">
        <v>2.8000000000000001E-2</v>
      </c>
      <c r="H22" s="11">
        <v>1.84</v>
      </c>
      <c r="I22" s="4">
        <v>0.41699999999999998</v>
      </c>
      <c r="J22" s="6">
        <v>0.05</v>
      </c>
      <c r="K22" s="11">
        <v>2.39</v>
      </c>
      <c r="L22" s="4">
        <v>0.33300000000000002</v>
      </c>
      <c r="M22" s="12">
        <v>3.3000000000000002E-2</v>
      </c>
      <c r="N22" s="11">
        <v>29.43</v>
      </c>
      <c r="O22" s="4">
        <v>0.28499999999999998</v>
      </c>
      <c r="P22" s="12">
        <v>2.8000000000000001E-2</v>
      </c>
      <c r="Q22" s="11">
        <v>135.97</v>
      </c>
      <c r="R22" s="4">
        <v>0.29899999999999999</v>
      </c>
      <c r="S22" s="12">
        <v>0.03</v>
      </c>
    </row>
    <row r="23" spans="1:19">
      <c r="A23" s="29">
        <v>14</v>
      </c>
      <c r="B23" s="11">
        <v>20.9</v>
      </c>
      <c r="C23" s="4">
        <v>0.32200000000000001</v>
      </c>
      <c r="D23" s="12">
        <v>3.2000000000000001E-2</v>
      </c>
      <c r="E23" s="11">
        <v>40.6</v>
      </c>
      <c r="F23" s="4">
        <v>0.30099999999999999</v>
      </c>
      <c r="G23" s="12">
        <v>0.03</v>
      </c>
      <c r="H23" s="11">
        <v>1.94</v>
      </c>
      <c r="I23" s="4">
        <v>0.44700000000000001</v>
      </c>
      <c r="J23" s="6">
        <v>6.8000000000000005E-2</v>
      </c>
      <c r="K23" s="11">
        <v>2.5099999999999998</v>
      </c>
      <c r="L23" s="4">
        <v>0.36499999999999999</v>
      </c>
      <c r="M23" s="12">
        <v>3.5999999999999997E-2</v>
      </c>
      <c r="N23" s="11">
        <v>29.95</v>
      </c>
      <c r="O23" s="4">
        <v>0.29699999999999999</v>
      </c>
      <c r="P23" s="12">
        <v>0.03</v>
      </c>
      <c r="Q23" s="11">
        <v>138.97</v>
      </c>
      <c r="R23" s="4">
        <v>0.314</v>
      </c>
      <c r="S23" s="12">
        <v>3.1E-2</v>
      </c>
    </row>
    <row r="24" spans="1:19">
      <c r="A24" s="29">
        <v>15</v>
      </c>
      <c r="B24" s="11">
        <v>21.2</v>
      </c>
      <c r="C24" s="4">
        <v>0.33200000000000002</v>
      </c>
      <c r="D24" s="12">
        <v>3.3000000000000002E-2</v>
      </c>
      <c r="E24" s="11">
        <v>41.3</v>
      </c>
      <c r="F24" s="4">
        <v>0.313</v>
      </c>
      <c r="G24" s="12">
        <v>3.1E-2</v>
      </c>
      <c r="H24" s="11">
        <v>2.0299999999999998</v>
      </c>
      <c r="I24" s="4">
        <v>0.47199999999999998</v>
      </c>
      <c r="J24" s="6">
        <v>8.3000000000000004E-2</v>
      </c>
      <c r="K24" s="11">
        <v>2.62</v>
      </c>
      <c r="L24" s="4">
        <v>0.39200000000000002</v>
      </c>
      <c r="M24" s="12">
        <v>3.9E-2</v>
      </c>
      <c r="N24" s="11">
        <v>30.5</v>
      </c>
      <c r="O24" s="4">
        <v>0.31</v>
      </c>
      <c r="P24" s="12">
        <v>3.1E-2</v>
      </c>
      <c r="Q24" s="11">
        <v>142.84</v>
      </c>
      <c r="R24" s="4">
        <v>0.33300000000000002</v>
      </c>
      <c r="S24" s="12">
        <v>3.3000000000000002E-2</v>
      </c>
    </row>
    <row r="25" spans="1:19">
      <c r="A25" s="29">
        <v>16</v>
      </c>
      <c r="B25" s="11">
        <v>21.7</v>
      </c>
      <c r="C25" s="4">
        <v>0.34699999999999998</v>
      </c>
      <c r="D25" s="12">
        <v>3.5000000000000003E-2</v>
      </c>
      <c r="E25" s="11">
        <v>42.1</v>
      </c>
      <c r="F25" s="4">
        <v>0.32600000000000001</v>
      </c>
      <c r="G25" s="12">
        <v>3.3000000000000002E-2</v>
      </c>
      <c r="H25" s="11">
        <v>2.11</v>
      </c>
      <c r="I25" s="4">
        <v>0.49199999999999999</v>
      </c>
      <c r="J25" s="6">
        <v>9.5000000000000001E-2</v>
      </c>
      <c r="K25" s="11">
        <v>2.71</v>
      </c>
      <c r="L25" s="4">
        <v>0.41199999999999998</v>
      </c>
      <c r="M25" s="12">
        <v>4.7E-2</v>
      </c>
      <c r="N25" s="11">
        <v>30.9</v>
      </c>
      <c r="O25" s="4">
        <v>0.31900000000000001</v>
      </c>
      <c r="P25" s="12">
        <v>3.2000000000000001E-2</v>
      </c>
      <c r="Q25" s="11">
        <v>146.62</v>
      </c>
      <c r="R25" s="4">
        <v>0.35</v>
      </c>
      <c r="S25" s="12">
        <v>3.5000000000000003E-2</v>
      </c>
    </row>
    <row r="26" spans="1:19">
      <c r="A26" s="29">
        <v>17</v>
      </c>
      <c r="B26" s="11">
        <v>22.1</v>
      </c>
      <c r="C26" s="4">
        <v>0.35899999999999999</v>
      </c>
      <c r="D26" s="12">
        <v>3.5999999999999997E-2</v>
      </c>
      <c r="E26" s="11">
        <v>42.8</v>
      </c>
      <c r="F26" s="4">
        <v>0.33700000000000002</v>
      </c>
      <c r="G26" s="12">
        <v>3.4000000000000002E-2</v>
      </c>
      <c r="H26" s="11">
        <v>2.2200000000000002</v>
      </c>
      <c r="I26" s="4">
        <v>0.51700000000000002</v>
      </c>
      <c r="J26" s="6">
        <v>0.11</v>
      </c>
      <c r="K26" s="11">
        <v>2.8</v>
      </c>
      <c r="L26" s="4">
        <v>0.43099999999999999</v>
      </c>
      <c r="M26" s="12">
        <v>5.8000000000000003E-2</v>
      </c>
      <c r="N26" s="11">
        <v>31.62</v>
      </c>
      <c r="O26" s="4">
        <v>0.33400000000000002</v>
      </c>
      <c r="P26" s="12">
        <v>3.3000000000000002E-2</v>
      </c>
      <c r="Q26" s="11">
        <v>150.33000000000001</v>
      </c>
      <c r="R26" s="4">
        <v>0.36599999999999999</v>
      </c>
      <c r="S26" s="12">
        <v>3.6999999999999998E-2</v>
      </c>
    </row>
    <row r="27" spans="1:19">
      <c r="A27" s="29">
        <v>18</v>
      </c>
      <c r="B27" s="11">
        <v>22.6</v>
      </c>
      <c r="C27" s="4">
        <v>0.373</v>
      </c>
      <c r="D27" s="12">
        <v>3.6999999999999998E-2</v>
      </c>
      <c r="E27" s="11">
        <v>43.6</v>
      </c>
      <c r="F27" s="4">
        <v>0.34899999999999998</v>
      </c>
      <c r="G27" s="12">
        <v>3.5000000000000003E-2</v>
      </c>
      <c r="H27" s="11">
        <v>2.33</v>
      </c>
      <c r="I27" s="4">
        <v>0.54</v>
      </c>
      <c r="J27" s="6">
        <v>0.124</v>
      </c>
      <c r="K27" s="11">
        <v>2.93</v>
      </c>
      <c r="L27" s="4">
        <v>0.45600000000000002</v>
      </c>
      <c r="M27" s="12">
        <v>7.3999999999999996E-2</v>
      </c>
      <c r="N27" s="11">
        <v>32.36</v>
      </c>
      <c r="O27" s="4">
        <v>0.34899999999999998</v>
      </c>
      <c r="P27" s="12">
        <v>3.5000000000000003E-2</v>
      </c>
      <c r="Q27" s="11">
        <v>154.4</v>
      </c>
      <c r="R27" s="4">
        <v>0.38300000000000001</v>
      </c>
      <c r="S27" s="12">
        <v>3.7999999999999999E-2</v>
      </c>
    </row>
    <row r="28" spans="1:19">
      <c r="A28" s="29">
        <v>19</v>
      </c>
      <c r="B28" s="11">
        <v>23.1</v>
      </c>
      <c r="C28" s="4">
        <v>0.38700000000000001</v>
      </c>
      <c r="D28" s="12">
        <v>3.9E-2</v>
      </c>
      <c r="E28" s="11">
        <v>44.3</v>
      </c>
      <c r="F28" s="4">
        <v>0.35899999999999999</v>
      </c>
      <c r="G28" s="12">
        <v>3.5999999999999997E-2</v>
      </c>
      <c r="H28" s="11">
        <v>2.4300000000000002</v>
      </c>
      <c r="I28" s="4">
        <v>0.55900000000000005</v>
      </c>
      <c r="J28" s="6">
        <v>0.13500000000000001</v>
      </c>
      <c r="K28" s="11">
        <v>3.04</v>
      </c>
      <c r="L28" s="4">
        <v>0.47599999999999998</v>
      </c>
      <c r="M28" s="12">
        <v>8.5000000000000006E-2</v>
      </c>
      <c r="N28" s="11">
        <v>33.24</v>
      </c>
      <c r="O28" s="4">
        <v>0.36699999999999999</v>
      </c>
      <c r="P28" s="12">
        <v>3.6999999999999998E-2</v>
      </c>
      <c r="Q28" s="11">
        <v>159.38999999999999</v>
      </c>
      <c r="R28" s="4">
        <v>0.40200000000000002</v>
      </c>
      <c r="S28" s="12">
        <v>4.1000000000000002E-2</v>
      </c>
    </row>
    <row r="29" spans="1:19">
      <c r="A29" s="29">
        <v>20</v>
      </c>
      <c r="B29" s="11">
        <v>23.6</v>
      </c>
      <c r="C29" s="4">
        <v>0.4</v>
      </c>
      <c r="D29" s="12">
        <v>0.04</v>
      </c>
      <c r="E29" s="11">
        <v>45.2</v>
      </c>
      <c r="F29" s="4">
        <v>0.372</v>
      </c>
      <c r="G29" s="12">
        <v>3.6999999999999998E-2</v>
      </c>
      <c r="H29" s="11">
        <v>2.61</v>
      </c>
      <c r="I29" s="4">
        <v>0.58899999999999997</v>
      </c>
      <c r="J29" s="6">
        <v>0.153</v>
      </c>
      <c r="K29" s="11">
        <v>3.14</v>
      </c>
      <c r="L29" s="4">
        <v>0.49199999999999999</v>
      </c>
      <c r="M29" s="12">
        <v>9.5000000000000001E-2</v>
      </c>
      <c r="N29" s="11">
        <v>34.06</v>
      </c>
      <c r="O29" s="4">
        <v>0.38200000000000001</v>
      </c>
      <c r="P29" s="12">
        <v>3.7999999999999999E-2</v>
      </c>
      <c r="Q29" s="11">
        <v>163.91</v>
      </c>
      <c r="R29" s="4">
        <v>0.41799999999999998</v>
      </c>
      <c r="S29" s="12">
        <v>5.0999999999999997E-2</v>
      </c>
    </row>
    <row r="30" spans="1:19">
      <c r="A30" s="29">
        <v>21</v>
      </c>
      <c r="B30" s="11">
        <v>24.1</v>
      </c>
      <c r="C30" s="4">
        <v>0.41199999999999998</v>
      </c>
      <c r="D30" s="12">
        <v>4.7E-2</v>
      </c>
      <c r="E30" s="11">
        <v>46</v>
      </c>
      <c r="F30" s="4">
        <v>0.38300000000000001</v>
      </c>
      <c r="G30" s="12">
        <v>3.7999999999999999E-2</v>
      </c>
      <c r="H30" s="11">
        <v>2.79</v>
      </c>
      <c r="I30" s="4">
        <v>0.61599999999999999</v>
      </c>
      <c r="J30" s="6">
        <v>0.16900000000000001</v>
      </c>
      <c r="K30" s="11">
        <v>3.29</v>
      </c>
      <c r="L30" s="4">
        <v>0.51600000000000001</v>
      </c>
      <c r="M30" s="12">
        <v>0.109</v>
      </c>
      <c r="N30" s="11">
        <v>34.799999999999997</v>
      </c>
      <c r="O30" s="4">
        <v>0.39500000000000002</v>
      </c>
      <c r="P30" s="12">
        <v>3.9E-2</v>
      </c>
      <c r="Q30" s="11">
        <v>167.59</v>
      </c>
      <c r="R30" s="4">
        <v>0.43099999999999999</v>
      </c>
      <c r="S30" s="12">
        <v>5.8999999999999997E-2</v>
      </c>
    </row>
    <row r="31" spans="1:19">
      <c r="A31" s="29">
        <v>22</v>
      </c>
      <c r="B31" s="11">
        <v>24.5</v>
      </c>
      <c r="C31" s="4">
        <v>0.42199999999999999</v>
      </c>
      <c r="D31" s="12">
        <v>5.2999999999999999E-2</v>
      </c>
      <c r="E31" s="11">
        <v>46.9</v>
      </c>
      <c r="F31" s="4">
        <v>0.39500000000000002</v>
      </c>
      <c r="G31" s="12">
        <v>3.9E-2</v>
      </c>
      <c r="H31" s="11">
        <v>2.94</v>
      </c>
      <c r="I31" s="4">
        <v>0.63500000000000001</v>
      </c>
      <c r="J31" s="6">
        <v>0.18099999999999999</v>
      </c>
      <c r="K31" s="11">
        <v>3.47</v>
      </c>
      <c r="L31" s="4">
        <v>0.54100000000000004</v>
      </c>
      <c r="M31" s="12">
        <v>0.124</v>
      </c>
      <c r="N31" s="11">
        <v>35.409999999999997</v>
      </c>
      <c r="O31" s="4">
        <v>0.40500000000000003</v>
      </c>
      <c r="P31" s="12">
        <v>4.2999999999999997E-2</v>
      </c>
      <c r="Q31" s="11">
        <v>171.89</v>
      </c>
      <c r="R31" s="4">
        <v>0.44500000000000001</v>
      </c>
      <c r="S31" s="12">
        <v>6.7000000000000004E-2</v>
      </c>
    </row>
    <row r="32" spans="1:19">
      <c r="A32" s="29">
        <v>23</v>
      </c>
      <c r="B32" s="11">
        <v>24.9</v>
      </c>
      <c r="C32" s="4">
        <v>0.43099999999999999</v>
      </c>
      <c r="D32" s="12">
        <v>5.8999999999999997E-2</v>
      </c>
      <c r="E32" s="11">
        <v>47.7</v>
      </c>
      <c r="F32" s="4">
        <v>0.40500000000000003</v>
      </c>
      <c r="G32" s="12">
        <v>4.2999999999999997E-2</v>
      </c>
      <c r="H32" s="11">
        <v>3.11</v>
      </c>
      <c r="I32" s="4">
        <v>0.65500000000000003</v>
      </c>
      <c r="J32" s="6">
        <v>0.193</v>
      </c>
      <c r="K32" s="11">
        <v>3.66</v>
      </c>
      <c r="L32" s="4">
        <v>0.56499999999999995</v>
      </c>
      <c r="M32" s="12">
        <v>0.13900000000000001</v>
      </c>
      <c r="N32" s="11">
        <v>36.21</v>
      </c>
      <c r="O32" s="4">
        <v>0.41899999999999998</v>
      </c>
      <c r="P32" s="12">
        <v>5.0999999999999997E-2</v>
      </c>
      <c r="Q32" s="11">
        <v>176.79</v>
      </c>
      <c r="R32" s="4">
        <v>0.46100000000000002</v>
      </c>
      <c r="S32" s="12">
        <v>7.5999999999999998E-2</v>
      </c>
    </row>
    <row r="33" spans="1:19">
      <c r="A33" s="29">
        <v>24</v>
      </c>
      <c r="B33" s="11">
        <v>25.4</v>
      </c>
      <c r="C33" s="4">
        <v>0.443</v>
      </c>
      <c r="D33" s="12">
        <v>6.6000000000000003E-2</v>
      </c>
      <c r="E33" s="11">
        <v>48.6</v>
      </c>
      <c r="F33" s="4">
        <v>0.41599999999999998</v>
      </c>
      <c r="G33" s="12">
        <v>4.9000000000000002E-2</v>
      </c>
      <c r="H33" s="11">
        <v>3.28</v>
      </c>
      <c r="I33" s="4">
        <v>0.67300000000000004</v>
      </c>
      <c r="J33" s="6">
        <v>0.20399999999999999</v>
      </c>
      <c r="K33" s="11">
        <v>3.9</v>
      </c>
      <c r="L33" s="4">
        <v>0.59099999999999997</v>
      </c>
      <c r="M33" s="12">
        <v>0.155</v>
      </c>
      <c r="N33" s="11">
        <v>36.93</v>
      </c>
      <c r="O33" s="4">
        <v>0.43</v>
      </c>
      <c r="P33" s="12">
        <v>5.8000000000000003E-2</v>
      </c>
      <c r="Q33" s="11">
        <v>180.83</v>
      </c>
      <c r="R33" s="4">
        <v>0.47299999999999998</v>
      </c>
      <c r="S33" s="12">
        <v>8.4000000000000005E-2</v>
      </c>
    </row>
    <row r="34" spans="1:19">
      <c r="A34" s="29">
        <v>25</v>
      </c>
      <c r="B34" s="11">
        <v>26.1</v>
      </c>
      <c r="C34" s="4">
        <v>0.45700000000000002</v>
      </c>
      <c r="D34" s="12">
        <v>7.3999999999999996E-2</v>
      </c>
      <c r="E34" s="11">
        <v>49.5</v>
      </c>
      <c r="F34" s="4">
        <v>0.42599999999999999</v>
      </c>
      <c r="G34" s="12">
        <v>5.6000000000000001E-2</v>
      </c>
      <c r="H34" s="11">
        <v>3.52</v>
      </c>
      <c r="I34" s="4">
        <v>0.69499999999999995</v>
      </c>
      <c r="J34" s="6">
        <v>0.217</v>
      </c>
      <c r="K34" s="11">
        <v>4.1100000000000003</v>
      </c>
      <c r="L34" s="4">
        <v>0.61199999999999999</v>
      </c>
      <c r="M34" s="12">
        <v>0.16700000000000001</v>
      </c>
      <c r="N34" s="11">
        <v>37.81</v>
      </c>
      <c r="O34" s="4">
        <v>0.443</v>
      </c>
      <c r="P34" s="12">
        <v>6.6000000000000003E-2</v>
      </c>
      <c r="Q34" s="11">
        <v>185.29</v>
      </c>
      <c r="R34" s="4">
        <v>0.48499999999999999</v>
      </c>
      <c r="S34" s="12">
        <v>9.0999999999999998E-2</v>
      </c>
    </row>
    <row r="35" spans="1:19">
      <c r="A35" s="29">
        <v>26</v>
      </c>
      <c r="B35" s="11">
        <v>26.5</v>
      </c>
      <c r="C35" s="4">
        <v>0.46600000000000003</v>
      </c>
      <c r="D35" s="12">
        <v>7.9000000000000001E-2</v>
      </c>
      <c r="E35" s="11">
        <v>50.4</v>
      </c>
      <c r="F35" s="4">
        <v>0.437</v>
      </c>
      <c r="G35" s="12">
        <v>6.2E-2</v>
      </c>
      <c r="H35" s="11">
        <v>3.8</v>
      </c>
      <c r="I35" s="4">
        <v>0.71799999999999997</v>
      </c>
      <c r="J35" s="6">
        <v>0.23100000000000001</v>
      </c>
      <c r="K35" s="11">
        <v>4.3499999999999996</v>
      </c>
      <c r="L35" s="4">
        <v>0.63400000000000001</v>
      </c>
      <c r="M35" s="12">
        <v>0.18</v>
      </c>
      <c r="N35" s="11">
        <v>38.799999999999997</v>
      </c>
      <c r="O35" s="4">
        <v>0.45700000000000002</v>
      </c>
      <c r="P35" s="12">
        <v>7.3999999999999996E-2</v>
      </c>
      <c r="Q35" s="11">
        <v>188.18</v>
      </c>
      <c r="R35" s="4">
        <v>0.49299999999999999</v>
      </c>
      <c r="S35" s="12">
        <v>9.6000000000000002E-2</v>
      </c>
    </row>
    <row r="36" spans="1:19">
      <c r="A36" s="29">
        <v>27</v>
      </c>
      <c r="B36" s="11">
        <v>27.1</v>
      </c>
      <c r="C36" s="4">
        <v>0.47699999999999998</v>
      </c>
      <c r="D36" s="12">
        <v>8.5999999999999993E-2</v>
      </c>
      <c r="E36" s="11">
        <v>51.2</v>
      </c>
      <c r="F36" s="4">
        <v>0.44500000000000001</v>
      </c>
      <c r="G36" s="12">
        <v>6.7000000000000004E-2</v>
      </c>
      <c r="H36" s="11">
        <v>4.1500000000000004</v>
      </c>
      <c r="I36" s="4">
        <v>0.74199999999999999</v>
      </c>
      <c r="J36" s="6">
        <v>0.245</v>
      </c>
      <c r="K36" s="11">
        <v>4.66</v>
      </c>
      <c r="L36" s="4">
        <v>0.65800000000000003</v>
      </c>
      <c r="M36" s="12">
        <v>0.19500000000000001</v>
      </c>
      <c r="N36" s="11">
        <v>39.85</v>
      </c>
      <c r="O36" s="4">
        <v>0.47199999999999998</v>
      </c>
      <c r="P36" s="12">
        <v>8.3000000000000004E-2</v>
      </c>
      <c r="Q36" s="11">
        <v>190.71</v>
      </c>
      <c r="R36" s="4">
        <v>0.5</v>
      </c>
      <c r="S36" s="12">
        <v>0.1</v>
      </c>
    </row>
    <row r="37" spans="1:19">
      <c r="A37" s="29">
        <v>28</v>
      </c>
      <c r="B37" s="11">
        <v>27.7</v>
      </c>
      <c r="C37" s="4">
        <v>0.48899999999999999</v>
      </c>
      <c r="D37" s="12">
        <v>9.2999999999999999E-2</v>
      </c>
      <c r="E37" s="11">
        <v>52.2</v>
      </c>
      <c r="F37" s="4">
        <v>0.45600000000000002</v>
      </c>
      <c r="G37" s="12">
        <v>7.3999999999999996E-2</v>
      </c>
      <c r="H37" s="11">
        <v>4.5599999999999996</v>
      </c>
      <c r="I37" s="4">
        <v>0.76500000000000001</v>
      </c>
      <c r="J37" s="6">
        <v>0.25900000000000001</v>
      </c>
      <c r="K37" s="11">
        <v>5.0599999999999996</v>
      </c>
      <c r="L37" s="4">
        <v>0.68500000000000005</v>
      </c>
      <c r="M37" s="12">
        <v>0.21099999999999999</v>
      </c>
      <c r="N37" s="11">
        <v>40.67</v>
      </c>
      <c r="O37" s="4">
        <v>0.48199999999999998</v>
      </c>
      <c r="P37" s="12">
        <v>8.8999999999999996E-2</v>
      </c>
      <c r="Q37" s="11">
        <v>196.45</v>
      </c>
      <c r="R37" s="4">
        <v>0.51500000000000001</v>
      </c>
      <c r="S37" s="12">
        <v>0.109</v>
      </c>
    </row>
    <row r="38" spans="1:19">
      <c r="A38" s="29">
        <v>29</v>
      </c>
      <c r="B38" s="11">
        <v>28.2</v>
      </c>
      <c r="C38" s="4">
        <v>0.498</v>
      </c>
      <c r="D38" s="12">
        <v>9.9000000000000005E-2</v>
      </c>
      <c r="E38" s="11">
        <v>53.1</v>
      </c>
      <c r="F38" s="4">
        <v>0.46500000000000002</v>
      </c>
      <c r="G38" s="12">
        <v>7.9000000000000001E-2</v>
      </c>
      <c r="H38" s="11">
        <v>5.17</v>
      </c>
      <c r="I38" s="4">
        <v>0.79300000000000004</v>
      </c>
      <c r="J38" s="6">
        <v>0.27600000000000002</v>
      </c>
      <c r="K38" s="11">
        <v>5.52</v>
      </c>
      <c r="L38" s="4">
        <v>0.71099999999999997</v>
      </c>
      <c r="M38" s="12">
        <v>0.22700000000000001</v>
      </c>
      <c r="N38" s="11">
        <v>41.53</v>
      </c>
      <c r="O38" s="4">
        <v>0.49299999999999999</v>
      </c>
      <c r="P38" s="12">
        <v>9.6000000000000002E-2</v>
      </c>
      <c r="Q38" s="11">
        <v>202.31</v>
      </c>
      <c r="R38" s="4">
        <v>0.52900000000000003</v>
      </c>
      <c r="S38" s="12">
        <v>0.11700000000000001</v>
      </c>
    </row>
    <row r="39" spans="1:19">
      <c r="A39" s="29">
        <v>30</v>
      </c>
      <c r="B39" s="11">
        <v>28.8</v>
      </c>
      <c r="C39" s="4">
        <v>0.50800000000000001</v>
      </c>
      <c r="D39" s="12">
        <v>0.105</v>
      </c>
      <c r="E39" s="11">
        <v>54.1</v>
      </c>
      <c r="F39" s="4">
        <v>0.47499999999999998</v>
      </c>
      <c r="G39" s="12">
        <v>8.5000000000000006E-2</v>
      </c>
      <c r="H39" s="11">
        <v>5.97</v>
      </c>
      <c r="I39" s="4">
        <v>0.82</v>
      </c>
      <c r="J39" s="6">
        <v>0.29199999999999998</v>
      </c>
      <c r="K39" s="11">
        <v>5.87</v>
      </c>
      <c r="L39" s="4">
        <v>0.72799999999999998</v>
      </c>
      <c r="M39" s="12">
        <v>0.23699999999999999</v>
      </c>
      <c r="N39" s="11">
        <v>42.95</v>
      </c>
      <c r="O39" s="4">
        <v>0.51</v>
      </c>
      <c r="P39" s="12">
        <v>0.106</v>
      </c>
      <c r="Q39" s="11">
        <v>210.34</v>
      </c>
      <c r="R39" s="4">
        <v>0.54700000000000004</v>
      </c>
      <c r="S39" s="12">
        <v>0.128</v>
      </c>
    </row>
    <row r="40" spans="1:19">
      <c r="A40" s="29">
        <v>31</v>
      </c>
      <c r="B40" s="11">
        <v>29.5</v>
      </c>
      <c r="C40" s="4">
        <v>0.52</v>
      </c>
      <c r="D40" s="12">
        <v>0.112</v>
      </c>
      <c r="E40" s="11">
        <v>55</v>
      </c>
      <c r="F40" s="4">
        <v>0.48399999999999999</v>
      </c>
      <c r="G40" s="12">
        <v>0.09</v>
      </c>
      <c r="H40" s="11">
        <v>6.53</v>
      </c>
      <c r="I40" s="4">
        <v>0.83599999999999997</v>
      </c>
      <c r="J40" s="6">
        <v>0.30099999999999999</v>
      </c>
      <c r="K40" s="11">
        <v>6.45</v>
      </c>
      <c r="L40" s="4">
        <v>0.753</v>
      </c>
      <c r="M40" s="12">
        <v>0.252</v>
      </c>
      <c r="N40" s="11">
        <v>44.57</v>
      </c>
      <c r="O40" s="4">
        <v>0.52800000000000002</v>
      </c>
      <c r="P40" s="12">
        <v>0.11700000000000001</v>
      </c>
      <c r="Q40" s="11">
        <v>218.87</v>
      </c>
      <c r="R40" s="4">
        <v>0.56399999999999995</v>
      </c>
      <c r="S40" s="12">
        <v>0.13900000000000001</v>
      </c>
    </row>
    <row r="41" spans="1:19">
      <c r="A41" s="29">
        <v>32</v>
      </c>
      <c r="B41" s="11">
        <v>30.2</v>
      </c>
      <c r="C41" s="4">
        <v>0.53100000000000003</v>
      </c>
      <c r="D41" s="12">
        <v>0.11899999999999999</v>
      </c>
      <c r="E41" s="11">
        <v>56</v>
      </c>
      <c r="F41" s="4">
        <v>0.49299999999999999</v>
      </c>
      <c r="G41" s="12">
        <v>9.6000000000000002E-2</v>
      </c>
      <c r="H41" s="11">
        <v>7.21</v>
      </c>
      <c r="I41" s="4">
        <v>0.85099999999999998</v>
      </c>
      <c r="J41" s="6">
        <v>0.311</v>
      </c>
      <c r="K41" s="11">
        <v>7.36</v>
      </c>
      <c r="L41" s="4">
        <v>0.78300000000000003</v>
      </c>
      <c r="M41" s="12">
        <v>0.27</v>
      </c>
      <c r="N41" s="11">
        <v>45.7</v>
      </c>
      <c r="O41" s="4">
        <v>0.53900000000000003</v>
      </c>
      <c r="P41" s="12">
        <v>0.124</v>
      </c>
      <c r="Q41" s="11">
        <v>224.72</v>
      </c>
      <c r="R41" s="4">
        <v>0.57599999999999996</v>
      </c>
      <c r="S41" s="12">
        <v>0.14499999999999999</v>
      </c>
    </row>
    <row r="42" spans="1:19">
      <c r="A42" s="29">
        <v>33</v>
      </c>
      <c r="B42" s="11">
        <v>30.8</v>
      </c>
      <c r="C42" s="4">
        <v>0.54</v>
      </c>
      <c r="D42" s="12">
        <v>0.124</v>
      </c>
      <c r="E42" s="11">
        <v>57</v>
      </c>
      <c r="F42" s="4">
        <v>0.502</v>
      </c>
      <c r="G42" s="12">
        <v>0.10100000000000001</v>
      </c>
      <c r="H42" s="11">
        <v>8.69</v>
      </c>
      <c r="I42" s="4">
        <v>0.877</v>
      </c>
      <c r="J42" s="6">
        <v>0.32600000000000001</v>
      </c>
      <c r="K42" s="11">
        <v>8.16</v>
      </c>
      <c r="L42" s="4">
        <v>0.80500000000000005</v>
      </c>
      <c r="M42" s="12">
        <v>0.28299999999999997</v>
      </c>
      <c r="N42" s="11">
        <v>47.16</v>
      </c>
      <c r="O42" s="4">
        <v>0.55400000000000005</v>
      </c>
      <c r="P42" s="12">
        <v>0.13200000000000001</v>
      </c>
      <c r="Q42" s="11">
        <v>230.18</v>
      </c>
      <c r="R42" s="4">
        <v>0.58599999999999997</v>
      </c>
      <c r="S42" s="12">
        <v>0.151</v>
      </c>
    </row>
    <row r="43" spans="1:19" ht="15.75" thickBot="1">
      <c r="A43" s="29">
        <v>34</v>
      </c>
      <c r="B43" s="11">
        <v>31.5</v>
      </c>
      <c r="C43" s="4">
        <v>0.55000000000000004</v>
      </c>
      <c r="D43" s="12">
        <v>0.13</v>
      </c>
      <c r="E43" s="11">
        <v>58.1</v>
      </c>
      <c r="F43" s="4">
        <v>0.51100000000000001</v>
      </c>
      <c r="G43" s="12">
        <v>0.107</v>
      </c>
      <c r="H43" s="31">
        <v>9999999</v>
      </c>
      <c r="I43" s="32">
        <v>0.877</v>
      </c>
      <c r="J43" s="54">
        <v>0.32600000000000001</v>
      </c>
      <c r="K43" s="11">
        <v>9.26</v>
      </c>
      <c r="L43" s="4">
        <v>0.82799999999999996</v>
      </c>
      <c r="M43" s="12">
        <v>0.29699999999999999</v>
      </c>
      <c r="N43" s="11">
        <v>48.24</v>
      </c>
      <c r="O43" s="4">
        <v>0.56399999999999995</v>
      </c>
      <c r="P43" s="12">
        <v>0.13800000000000001</v>
      </c>
      <c r="Q43" s="11">
        <v>234.74</v>
      </c>
      <c r="R43" s="4">
        <v>0.59399999999999997</v>
      </c>
      <c r="S43" s="12">
        <v>0.156</v>
      </c>
    </row>
    <row r="44" spans="1:19">
      <c r="A44" s="50">
        <v>35</v>
      </c>
      <c r="B44" s="11">
        <v>32.5</v>
      </c>
      <c r="C44" s="4">
        <v>0.56399999999999995</v>
      </c>
      <c r="D44" s="12">
        <v>0.13900000000000001</v>
      </c>
      <c r="E44" s="11">
        <v>59.3</v>
      </c>
      <c r="F44" s="4">
        <v>0.52100000000000002</v>
      </c>
      <c r="G44" s="12">
        <v>0.113</v>
      </c>
      <c r="H44" s="10"/>
      <c r="I44" s="48"/>
      <c r="J44" s="49"/>
      <c r="K44" s="11">
        <v>11.83</v>
      </c>
      <c r="L44" s="4">
        <v>0.86499999999999999</v>
      </c>
      <c r="M44" s="12">
        <v>0.31900000000000001</v>
      </c>
      <c r="N44" s="11">
        <v>49.88</v>
      </c>
      <c r="O44" s="4">
        <v>0.57799999999999996</v>
      </c>
      <c r="P44" s="12">
        <v>0.14699999999999999</v>
      </c>
      <c r="Q44" s="11">
        <v>240.89</v>
      </c>
      <c r="R44" s="4">
        <v>0.60399999999999998</v>
      </c>
      <c r="S44" s="12">
        <v>0.16300000000000001</v>
      </c>
    </row>
    <row r="45" spans="1:19">
      <c r="A45" s="50">
        <v>36</v>
      </c>
      <c r="B45" s="11">
        <v>32.9</v>
      </c>
      <c r="C45" s="4">
        <v>0.56999999999999995</v>
      </c>
      <c r="D45" s="12">
        <v>0.14199999999999999</v>
      </c>
      <c r="E45" s="11">
        <v>60.7</v>
      </c>
      <c r="F45" s="4">
        <v>0.53200000000000003</v>
      </c>
      <c r="G45" s="12">
        <v>0.11899999999999999</v>
      </c>
      <c r="H45" s="11"/>
      <c r="I45" s="4"/>
      <c r="J45" s="12"/>
      <c r="K45" s="11">
        <v>16.22</v>
      </c>
      <c r="L45" s="4">
        <v>0.90200000000000002</v>
      </c>
      <c r="M45" s="12">
        <v>0.34100000000000003</v>
      </c>
      <c r="N45" s="11">
        <v>51.25</v>
      </c>
      <c r="O45" s="4">
        <v>0.58899999999999997</v>
      </c>
      <c r="P45" s="12">
        <v>0.154</v>
      </c>
      <c r="Q45" s="11">
        <v>250.99</v>
      </c>
      <c r="R45" s="4">
        <v>0.62</v>
      </c>
      <c r="S45" s="12">
        <v>0.17199999999999999</v>
      </c>
    </row>
    <row r="46" spans="1:19" ht="15.75" thickBot="1">
      <c r="A46" s="50">
        <v>37</v>
      </c>
      <c r="B46" s="11">
        <v>33.6</v>
      </c>
      <c r="C46" s="4">
        <v>0.57899999999999996</v>
      </c>
      <c r="D46" s="12">
        <v>0.14699999999999999</v>
      </c>
      <c r="E46" s="11">
        <v>62.1</v>
      </c>
      <c r="F46" s="4">
        <v>0.54300000000000004</v>
      </c>
      <c r="G46" s="12">
        <v>0.126</v>
      </c>
      <c r="H46" s="11"/>
      <c r="I46" s="4"/>
      <c r="J46" s="12"/>
      <c r="K46" s="31">
        <v>9999999</v>
      </c>
      <c r="L46" s="32">
        <v>0.90200000000000002</v>
      </c>
      <c r="M46" s="33">
        <v>0.34100000000000003</v>
      </c>
      <c r="N46" s="11">
        <v>52.57</v>
      </c>
      <c r="O46" s="4">
        <v>0.59899999999999998</v>
      </c>
      <c r="P46" s="12">
        <v>0.16</v>
      </c>
      <c r="Q46" s="11">
        <v>261.39999999999998</v>
      </c>
      <c r="R46" s="4">
        <v>0.63500000000000001</v>
      </c>
      <c r="S46" s="12">
        <v>0.18099999999999999</v>
      </c>
    </row>
    <row r="47" spans="1:19">
      <c r="A47" s="50">
        <v>38</v>
      </c>
      <c r="B47" s="11">
        <v>34.200000000000003</v>
      </c>
      <c r="C47" s="4">
        <v>0.58599999999999997</v>
      </c>
      <c r="D47" s="12">
        <v>0.152</v>
      </c>
      <c r="E47" s="11">
        <v>63.6</v>
      </c>
      <c r="F47" s="4">
        <v>0.55400000000000005</v>
      </c>
      <c r="G47" s="12">
        <v>0.13200000000000001</v>
      </c>
      <c r="H47" s="11"/>
      <c r="I47" s="4"/>
      <c r="J47" s="12"/>
      <c r="K47" s="10"/>
      <c r="L47" s="48"/>
      <c r="M47" s="49"/>
      <c r="N47" s="11">
        <v>54.73</v>
      </c>
      <c r="O47" s="4">
        <v>0.61499999999999999</v>
      </c>
      <c r="P47" s="12">
        <v>0.16900000000000001</v>
      </c>
      <c r="Q47" s="11">
        <v>272.56</v>
      </c>
      <c r="R47" s="4">
        <v>0.65</v>
      </c>
      <c r="S47" s="12">
        <v>0.19</v>
      </c>
    </row>
    <row r="48" spans="1:19">
      <c r="A48" s="50">
        <v>39</v>
      </c>
      <c r="B48" s="11">
        <v>35.200000000000003</v>
      </c>
      <c r="C48" s="4">
        <v>0.59799999999999998</v>
      </c>
      <c r="D48" s="12">
        <v>0.159</v>
      </c>
      <c r="E48" s="11">
        <v>65.3</v>
      </c>
      <c r="F48" s="4">
        <v>0.56499999999999995</v>
      </c>
      <c r="G48" s="12">
        <v>0.13900000000000001</v>
      </c>
      <c r="H48" s="11"/>
      <c r="I48" s="4"/>
      <c r="J48" s="12"/>
      <c r="K48" s="11"/>
      <c r="L48" s="4"/>
      <c r="M48" s="12"/>
      <c r="N48" s="11">
        <v>57.28</v>
      </c>
      <c r="O48" s="4">
        <v>0.63200000000000001</v>
      </c>
      <c r="P48" s="12">
        <v>0.17899999999999999</v>
      </c>
      <c r="Q48" s="11">
        <v>289.91000000000003</v>
      </c>
      <c r="R48" s="4">
        <v>0.67100000000000004</v>
      </c>
      <c r="S48" s="12">
        <v>0.20300000000000001</v>
      </c>
    </row>
    <row r="49" spans="1:19">
      <c r="A49" s="50">
        <v>40</v>
      </c>
      <c r="B49" s="11">
        <v>36.200000000000003</v>
      </c>
      <c r="C49" s="4">
        <v>0.60899999999999999</v>
      </c>
      <c r="D49" s="12">
        <v>0.16500000000000001</v>
      </c>
      <c r="E49" s="11">
        <v>67.2</v>
      </c>
      <c r="F49" s="4">
        <v>0.57699999999999996</v>
      </c>
      <c r="G49" s="12">
        <v>0.14599999999999999</v>
      </c>
      <c r="H49" s="11"/>
      <c r="I49" s="4"/>
      <c r="J49" s="12"/>
      <c r="K49" s="11"/>
      <c r="L49" s="4"/>
      <c r="M49" s="12"/>
      <c r="N49" s="11">
        <v>59.16</v>
      </c>
      <c r="O49" s="4">
        <v>0.64400000000000002</v>
      </c>
      <c r="P49" s="12">
        <v>0.186</v>
      </c>
      <c r="Q49" s="11">
        <v>310.74</v>
      </c>
      <c r="R49" s="4">
        <v>0.69299999999999995</v>
      </c>
      <c r="S49" s="12">
        <v>0.216</v>
      </c>
    </row>
    <row r="50" spans="1:19">
      <c r="A50" s="50">
        <v>41</v>
      </c>
      <c r="B50" s="11">
        <v>37.1</v>
      </c>
      <c r="C50" s="4">
        <v>0.61799999999999999</v>
      </c>
      <c r="D50" s="12">
        <v>0.17100000000000001</v>
      </c>
      <c r="E50" s="11">
        <v>69.2</v>
      </c>
      <c r="F50" s="4">
        <v>0.59</v>
      </c>
      <c r="G50" s="12">
        <v>0.154</v>
      </c>
      <c r="H50" s="11"/>
      <c r="I50" s="4"/>
      <c r="J50" s="12"/>
      <c r="K50" s="11"/>
      <c r="L50" s="4"/>
      <c r="M50" s="12"/>
      <c r="N50" s="11">
        <v>61.51</v>
      </c>
      <c r="O50" s="4">
        <v>0.65800000000000003</v>
      </c>
      <c r="P50" s="12">
        <v>0.19500000000000001</v>
      </c>
      <c r="Q50" s="11">
        <v>328.32</v>
      </c>
      <c r="R50" s="4">
        <v>0.71</v>
      </c>
      <c r="S50" s="12">
        <v>0.22600000000000001</v>
      </c>
    </row>
    <row r="51" spans="1:19">
      <c r="A51" s="50">
        <v>42</v>
      </c>
      <c r="B51" s="11">
        <v>38.200000000000003</v>
      </c>
      <c r="C51" s="4">
        <v>0.629</v>
      </c>
      <c r="D51" s="12">
        <v>0.17799999999999999</v>
      </c>
      <c r="E51" s="11">
        <v>71.2</v>
      </c>
      <c r="F51" s="4">
        <v>0.60099999999999998</v>
      </c>
      <c r="G51" s="12">
        <v>0.161</v>
      </c>
      <c r="H51" s="11"/>
      <c r="I51" s="4"/>
      <c r="J51" s="12"/>
      <c r="K51" s="11"/>
      <c r="L51" s="4"/>
      <c r="M51" s="12"/>
      <c r="N51" s="11">
        <v>67.42</v>
      </c>
      <c r="O51" s="4">
        <v>0.68799999999999994</v>
      </c>
      <c r="P51" s="12">
        <v>0.21299999999999999</v>
      </c>
      <c r="Q51" s="11">
        <v>347.33</v>
      </c>
      <c r="R51" s="4">
        <v>0.72599999999999998</v>
      </c>
      <c r="S51" s="12">
        <v>0.23499999999999999</v>
      </c>
    </row>
    <row r="52" spans="1:19" ht="15.75" thickBot="1">
      <c r="A52" s="50">
        <v>43</v>
      </c>
      <c r="B52" s="11">
        <v>39.9</v>
      </c>
      <c r="C52" s="4">
        <v>0.64500000000000002</v>
      </c>
      <c r="D52" s="12">
        <v>0.187</v>
      </c>
      <c r="E52" s="11">
        <v>73.099999999999994</v>
      </c>
      <c r="F52" s="4">
        <v>0.61199999999999999</v>
      </c>
      <c r="G52" s="12">
        <v>0.16700000000000001</v>
      </c>
      <c r="H52" s="11"/>
      <c r="I52" s="4"/>
      <c r="J52" s="12"/>
      <c r="K52" s="11"/>
      <c r="L52" s="4"/>
      <c r="M52" s="12"/>
      <c r="N52" s="11">
        <v>72.55</v>
      </c>
      <c r="O52" s="4">
        <v>0.71</v>
      </c>
      <c r="P52" s="12">
        <v>0.22600000000000001</v>
      </c>
      <c r="Q52" s="31">
        <v>9999999</v>
      </c>
      <c r="R52" s="32">
        <v>0.72599999999999998</v>
      </c>
      <c r="S52" s="33">
        <v>0.23499999999999999</v>
      </c>
    </row>
    <row r="53" spans="1:19">
      <c r="A53" s="50">
        <v>44</v>
      </c>
      <c r="B53" s="11">
        <v>41.8</v>
      </c>
      <c r="C53" s="4">
        <v>0.66100000000000003</v>
      </c>
      <c r="D53" s="12">
        <v>0.19700000000000001</v>
      </c>
      <c r="E53" s="11">
        <v>75.400000000000006</v>
      </c>
      <c r="F53" s="4">
        <v>0.623</v>
      </c>
      <c r="G53" s="12">
        <v>0.17399999999999999</v>
      </c>
      <c r="H53" s="11"/>
      <c r="I53" s="4"/>
      <c r="J53" s="12"/>
      <c r="K53" s="11"/>
      <c r="L53" s="4"/>
      <c r="M53" s="12"/>
      <c r="N53" s="11">
        <v>82.01</v>
      </c>
      <c r="O53" s="4">
        <v>0.74299999999999999</v>
      </c>
      <c r="P53" s="12">
        <v>0.246</v>
      </c>
      <c r="Q53" s="10"/>
      <c r="R53" s="48"/>
      <c r="S53" s="49"/>
    </row>
    <row r="54" spans="1:19" ht="15.75" thickBot="1">
      <c r="A54" s="50">
        <v>45</v>
      </c>
      <c r="B54" s="31">
        <v>9999999</v>
      </c>
      <c r="C54" s="32">
        <v>0.66100000000000003</v>
      </c>
      <c r="D54" s="33">
        <v>0.19700000000000001</v>
      </c>
      <c r="E54" s="11">
        <v>78.099999999999994</v>
      </c>
      <c r="F54" s="4">
        <v>0.63600000000000001</v>
      </c>
      <c r="G54" s="12">
        <v>0.182</v>
      </c>
      <c r="H54" s="11"/>
      <c r="I54" s="4"/>
      <c r="J54" s="12"/>
      <c r="K54" s="11"/>
      <c r="L54" s="4"/>
      <c r="M54" s="12"/>
      <c r="N54" s="31">
        <v>9999999</v>
      </c>
      <c r="O54" s="32">
        <v>0.74299999999999999</v>
      </c>
      <c r="P54" s="33">
        <v>0.246</v>
      </c>
      <c r="Q54" s="11"/>
      <c r="R54" s="4"/>
      <c r="S54" s="12"/>
    </row>
    <row r="55" spans="1:19">
      <c r="A55" s="50">
        <v>46</v>
      </c>
      <c r="B55" s="10"/>
      <c r="C55" s="48"/>
      <c r="D55" s="49"/>
      <c r="E55" s="11">
        <v>81.400000000000006</v>
      </c>
      <c r="F55" s="4">
        <v>0.65100000000000002</v>
      </c>
      <c r="G55" s="12">
        <v>0.191</v>
      </c>
      <c r="H55" s="11"/>
      <c r="I55" s="4"/>
      <c r="J55" s="12"/>
      <c r="K55" s="11"/>
      <c r="L55" s="4"/>
      <c r="M55" s="12"/>
      <c r="N55" s="10"/>
      <c r="O55" s="48"/>
      <c r="P55" s="49"/>
      <c r="Q55" s="11"/>
      <c r="R55" s="4"/>
      <c r="S55" s="12"/>
    </row>
    <row r="56" spans="1:19" ht="15.75" thickBot="1">
      <c r="A56" s="50">
        <v>47</v>
      </c>
      <c r="B56" s="11"/>
      <c r="C56" s="4"/>
      <c r="D56" s="12"/>
      <c r="E56" s="31">
        <v>9999999</v>
      </c>
      <c r="F56" s="32">
        <v>0.65100000000000002</v>
      </c>
      <c r="G56" s="33">
        <v>0.191</v>
      </c>
      <c r="H56" s="11"/>
      <c r="I56" s="4"/>
      <c r="J56" s="12"/>
      <c r="K56" s="11"/>
      <c r="L56" s="4"/>
      <c r="M56" s="12"/>
      <c r="N56" s="11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12"/>
      <c r="E57" s="10"/>
      <c r="F57" s="48"/>
      <c r="G57" s="49"/>
      <c r="H57" s="11"/>
      <c r="I57" s="4"/>
      <c r="J57" s="12"/>
      <c r="K57" s="11"/>
      <c r="L57" s="4"/>
      <c r="M57" s="12"/>
      <c r="N57" s="11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11"/>
      <c r="F58" s="4"/>
      <c r="G58" s="12"/>
      <c r="H58" s="11"/>
      <c r="I58" s="4"/>
      <c r="J58" s="12"/>
      <c r="K58" s="11"/>
      <c r="L58" s="4"/>
      <c r="M58" s="12"/>
      <c r="N58" s="11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16"/>
      <c r="F59" s="17"/>
      <c r="G59" s="18"/>
      <c r="H59" s="16"/>
      <c r="I59" s="17"/>
      <c r="J59" s="18"/>
      <c r="K59" s="16"/>
      <c r="L59" s="17"/>
      <c r="M59" s="18"/>
      <c r="N59" s="16"/>
      <c r="O59" s="17"/>
      <c r="P59" s="18"/>
      <c r="Q59" s="16"/>
      <c r="R59" s="17"/>
      <c r="S59" s="18"/>
    </row>
    <row r="60" spans="1:19" ht="25.5">
      <c r="A60" s="39" t="s">
        <v>71</v>
      </c>
      <c r="B60" s="10">
        <v>23.6</v>
      </c>
      <c r="C60" s="34"/>
      <c r="D60" s="35"/>
      <c r="E60" s="10">
        <v>47.32</v>
      </c>
      <c r="F60" s="34"/>
      <c r="G60" s="35"/>
      <c r="H60" s="20">
        <v>1.79</v>
      </c>
      <c r="I60" s="9"/>
      <c r="J60" s="51"/>
      <c r="K60" s="20">
        <v>2.66</v>
      </c>
      <c r="L60" s="9"/>
      <c r="M60" s="51"/>
      <c r="N60" s="20">
        <v>35.090000000000003</v>
      </c>
      <c r="O60" s="9"/>
      <c r="P60" s="51"/>
      <c r="Q60" s="52">
        <v>158.80000000000001</v>
      </c>
      <c r="R60" s="9"/>
      <c r="S60" s="51"/>
    </row>
    <row r="61" spans="1:19" ht="39" thickBot="1">
      <c r="A61" s="40" t="s">
        <v>80</v>
      </c>
      <c r="B61" s="16">
        <v>14.16</v>
      </c>
      <c r="C61" s="37"/>
      <c r="D61" s="38"/>
      <c r="E61" s="16">
        <v>28.39</v>
      </c>
      <c r="F61" s="37"/>
      <c r="G61" s="38"/>
      <c r="H61" s="16">
        <v>1.07</v>
      </c>
      <c r="I61" s="37"/>
      <c r="J61" s="38"/>
      <c r="K61" s="16">
        <v>1.59</v>
      </c>
      <c r="L61" s="37"/>
      <c r="M61" s="38"/>
      <c r="N61" s="16">
        <v>21.05</v>
      </c>
      <c r="O61" s="37"/>
      <c r="P61" s="38"/>
      <c r="Q61" s="42">
        <v>95.3</v>
      </c>
      <c r="R61" s="37"/>
      <c r="S61" s="38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1"/>
  <sheetViews>
    <sheetView zoomScale="85" zoomScaleNormal="85" workbookViewId="0">
      <pane ySplit="9" topLeftCell="A43" activePane="bottomLeft" state="frozen"/>
      <selection pane="bottomLeft" activeCell="A4" sqref="A4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27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24">
        <v>2</v>
      </c>
      <c r="C8" s="25">
        <v>3</v>
      </c>
      <c r="D8" s="26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0" t="s">
        <v>81</v>
      </c>
      <c r="B9" s="10">
        <v>0</v>
      </c>
      <c r="C9" s="48">
        <v>0</v>
      </c>
      <c r="D9" s="49">
        <v>0</v>
      </c>
      <c r="E9" s="10">
        <v>0</v>
      </c>
      <c r="F9" s="21">
        <v>0</v>
      </c>
      <c r="G9" s="22">
        <v>0</v>
      </c>
      <c r="H9" s="10">
        <v>0</v>
      </c>
      <c r="I9" s="48">
        <v>0</v>
      </c>
      <c r="J9" s="49">
        <v>0</v>
      </c>
      <c r="K9" s="10">
        <v>0</v>
      </c>
      <c r="L9" s="21">
        <v>0</v>
      </c>
      <c r="M9" s="22">
        <v>0</v>
      </c>
      <c r="N9" s="10">
        <v>0</v>
      </c>
      <c r="O9" s="48">
        <v>0</v>
      </c>
      <c r="P9" s="49">
        <v>0</v>
      </c>
      <c r="Q9" s="10">
        <v>0</v>
      </c>
      <c r="R9" s="21">
        <v>0</v>
      </c>
      <c r="S9" s="22">
        <v>0</v>
      </c>
    </row>
    <row r="10" spans="1:19">
      <c r="A10" s="29">
        <v>1</v>
      </c>
      <c r="B10" s="11">
        <v>17.5</v>
      </c>
      <c r="C10" s="4">
        <v>0</v>
      </c>
      <c r="D10" s="12">
        <v>0</v>
      </c>
      <c r="E10" s="11">
        <v>32.68</v>
      </c>
      <c r="F10" s="4">
        <v>0</v>
      </c>
      <c r="G10" s="12">
        <v>0</v>
      </c>
      <c r="H10" s="11"/>
      <c r="I10" s="4"/>
      <c r="J10" s="6"/>
      <c r="K10" s="11">
        <v>1.7</v>
      </c>
      <c r="L10" s="4">
        <v>0</v>
      </c>
      <c r="M10" s="12">
        <v>0</v>
      </c>
      <c r="N10" s="11"/>
      <c r="O10" s="4"/>
      <c r="P10" s="12"/>
      <c r="Q10" s="11"/>
      <c r="R10" s="4"/>
      <c r="S10" s="12"/>
    </row>
    <row r="11" spans="1:19">
      <c r="A11" s="29">
        <v>2</v>
      </c>
      <c r="B11" s="11">
        <v>18.100000000000001</v>
      </c>
      <c r="C11" s="4">
        <v>1.2999999999999999E-2</v>
      </c>
      <c r="D11" s="12">
        <v>0</v>
      </c>
      <c r="E11" s="11">
        <v>34.520000000000003</v>
      </c>
      <c r="F11" s="4">
        <v>8.0000000000000002E-3</v>
      </c>
      <c r="G11" s="12">
        <v>0</v>
      </c>
      <c r="H11" s="11"/>
      <c r="I11" s="4"/>
      <c r="J11" s="6"/>
      <c r="K11" s="11">
        <v>1.8</v>
      </c>
      <c r="L11" s="4">
        <v>4.3999999999999997E-2</v>
      </c>
      <c r="M11" s="12">
        <v>0</v>
      </c>
      <c r="N11" s="11"/>
      <c r="O11" s="4"/>
      <c r="P11" s="12"/>
      <c r="Q11" s="11"/>
      <c r="R11" s="4"/>
      <c r="S11" s="12"/>
    </row>
    <row r="12" spans="1:19">
      <c r="A12" s="29">
        <v>3</v>
      </c>
      <c r="B12" s="11">
        <v>19.2</v>
      </c>
      <c r="C12" s="4">
        <v>6.9000000000000006E-2</v>
      </c>
      <c r="D12" s="12">
        <v>0</v>
      </c>
      <c r="E12" s="11">
        <v>35.58</v>
      </c>
      <c r="F12" s="4">
        <v>3.6999999999999998E-2</v>
      </c>
      <c r="G12" s="12">
        <v>0</v>
      </c>
      <c r="H12" s="11"/>
      <c r="I12" s="4"/>
      <c r="J12" s="6"/>
      <c r="K12" s="11">
        <v>1.9</v>
      </c>
      <c r="L12" s="4">
        <v>9.9000000000000005E-2</v>
      </c>
      <c r="M12" s="12">
        <v>0.01</v>
      </c>
      <c r="N12" s="11"/>
      <c r="O12" s="4"/>
      <c r="P12" s="12"/>
      <c r="Q12" s="11"/>
      <c r="R12" s="4"/>
      <c r="S12" s="12"/>
    </row>
    <row r="13" spans="1:19">
      <c r="A13" s="29">
        <v>4</v>
      </c>
      <c r="B13" s="11">
        <v>20</v>
      </c>
      <c r="C13" s="4">
        <v>0.107</v>
      </c>
      <c r="D13" s="12">
        <v>1.0999999999999999E-2</v>
      </c>
      <c r="E13" s="11">
        <v>37.340000000000003</v>
      </c>
      <c r="F13" s="4">
        <v>8.3000000000000004E-2</v>
      </c>
      <c r="G13" s="12">
        <v>0</v>
      </c>
      <c r="H13" s="11"/>
      <c r="I13" s="4"/>
      <c r="J13" s="6"/>
      <c r="K13" s="11">
        <v>2</v>
      </c>
      <c r="L13" s="4">
        <v>0.13300000000000001</v>
      </c>
      <c r="M13" s="12">
        <v>1.2999999999999999E-2</v>
      </c>
      <c r="N13" s="11"/>
      <c r="O13" s="4"/>
      <c r="P13" s="12"/>
      <c r="Q13" s="11"/>
      <c r="R13" s="4"/>
      <c r="S13" s="12"/>
    </row>
    <row r="14" spans="1:19">
      <c r="A14" s="29">
        <v>5</v>
      </c>
      <c r="B14" s="11">
        <v>21.1</v>
      </c>
      <c r="C14" s="4">
        <v>0.151</v>
      </c>
      <c r="D14" s="12">
        <v>1.4999999999999999E-2</v>
      </c>
      <c r="E14" s="11">
        <v>40.24</v>
      </c>
      <c r="F14" s="4">
        <v>0.14899999999999999</v>
      </c>
      <c r="G14" s="12">
        <v>1.4999999999999999E-2</v>
      </c>
      <c r="H14" s="11"/>
      <c r="I14" s="4"/>
      <c r="J14" s="6"/>
      <c r="K14" s="11">
        <v>2.1</v>
      </c>
      <c r="L14" s="4">
        <v>0.17</v>
      </c>
      <c r="M14" s="12">
        <v>1.7000000000000001E-2</v>
      </c>
      <c r="N14" s="11"/>
      <c r="O14" s="4"/>
      <c r="P14" s="12"/>
      <c r="Q14" s="11"/>
      <c r="R14" s="4"/>
      <c r="S14" s="12"/>
    </row>
    <row r="15" spans="1:19">
      <c r="A15" s="29">
        <v>6</v>
      </c>
      <c r="B15" s="11">
        <v>22.8</v>
      </c>
      <c r="C15" s="4">
        <v>0.217</v>
      </c>
      <c r="D15" s="12">
        <v>2.1999999999999999E-2</v>
      </c>
      <c r="E15" s="11">
        <v>40.74</v>
      </c>
      <c r="F15" s="4">
        <v>0.159</v>
      </c>
      <c r="G15" s="12">
        <v>1.6E-2</v>
      </c>
      <c r="H15" s="11"/>
      <c r="I15" s="4"/>
      <c r="J15" s="6"/>
      <c r="K15" s="11">
        <v>2.2000000000000002</v>
      </c>
      <c r="L15" s="4">
        <v>0.20200000000000001</v>
      </c>
      <c r="M15" s="12">
        <v>0.02</v>
      </c>
      <c r="N15" s="11"/>
      <c r="O15" s="4"/>
      <c r="P15" s="12"/>
      <c r="Q15" s="11"/>
      <c r="R15" s="4"/>
      <c r="S15" s="12"/>
    </row>
    <row r="16" spans="1:19">
      <c r="A16" s="29">
        <v>7</v>
      </c>
      <c r="B16" s="11">
        <v>23.2</v>
      </c>
      <c r="C16" s="4">
        <v>0.23100000000000001</v>
      </c>
      <c r="D16" s="12">
        <v>2.3E-2</v>
      </c>
      <c r="E16" s="11">
        <v>41.17</v>
      </c>
      <c r="F16" s="4">
        <v>0.16800000000000001</v>
      </c>
      <c r="G16" s="12">
        <v>1.7000000000000001E-2</v>
      </c>
      <c r="H16" s="11"/>
      <c r="I16" s="4"/>
      <c r="J16" s="6"/>
      <c r="K16" s="11">
        <v>2.2000000000000002</v>
      </c>
      <c r="L16" s="4">
        <v>0.222</v>
      </c>
      <c r="M16" s="12">
        <v>2.1999999999999999E-2</v>
      </c>
      <c r="N16" s="11"/>
      <c r="O16" s="4"/>
      <c r="P16" s="12"/>
      <c r="Q16" s="11"/>
      <c r="R16" s="4"/>
      <c r="S16" s="12"/>
    </row>
    <row r="17" spans="1:19">
      <c r="A17" s="29">
        <v>8</v>
      </c>
      <c r="B17" s="11">
        <v>24.1</v>
      </c>
      <c r="C17" s="4">
        <v>0.25900000000000001</v>
      </c>
      <c r="D17" s="12">
        <v>2.5999999999999999E-2</v>
      </c>
      <c r="E17" s="11">
        <v>42.27</v>
      </c>
      <c r="F17" s="4">
        <v>0.19</v>
      </c>
      <c r="G17" s="12">
        <v>1.9E-2</v>
      </c>
      <c r="H17" s="11"/>
      <c r="I17" s="4"/>
      <c r="J17" s="6"/>
      <c r="K17" s="11">
        <v>2.2999999999999998</v>
      </c>
      <c r="L17" s="4">
        <v>0.255</v>
      </c>
      <c r="M17" s="12">
        <v>2.5000000000000001E-2</v>
      </c>
      <c r="N17" s="11"/>
      <c r="O17" s="4"/>
      <c r="P17" s="12"/>
      <c r="Q17" s="11"/>
      <c r="R17" s="4"/>
      <c r="S17" s="12"/>
    </row>
    <row r="18" spans="1:19">
      <c r="A18" s="29">
        <v>9</v>
      </c>
      <c r="B18" s="11">
        <v>24.9</v>
      </c>
      <c r="C18" s="4">
        <v>0.28199999999999997</v>
      </c>
      <c r="D18" s="12">
        <v>2.8000000000000001E-2</v>
      </c>
      <c r="E18" s="11">
        <v>43.06</v>
      </c>
      <c r="F18" s="4">
        <v>0.20499999999999999</v>
      </c>
      <c r="G18" s="12">
        <v>0.02</v>
      </c>
      <c r="H18" s="11"/>
      <c r="I18" s="4"/>
      <c r="J18" s="6"/>
      <c r="K18" s="11">
        <v>2.4</v>
      </c>
      <c r="L18" s="4">
        <v>0.28100000000000003</v>
      </c>
      <c r="M18" s="12">
        <v>2.8000000000000001E-2</v>
      </c>
      <c r="N18" s="11"/>
      <c r="O18" s="4"/>
      <c r="P18" s="12"/>
      <c r="Q18" s="11"/>
      <c r="R18" s="4"/>
      <c r="S18" s="12"/>
    </row>
    <row r="19" spans="1:19">
      <c r="A19" s="29">
        <v>10</v>
      </c>
      <c r="B19" s="11">
        <v>26.4</v>
      </c>
      <c r="C19" s="4">
        <v>0.32300000000000001</v>
      </c>
      <c r="D19" s="12">
        <v>3.2000000000000001E-2</v>
      </c>
      <c r="E19" s="11">
        <v>43.64</v>
      </c>
      <c r="F19" s="4">
        <v>0.215</v>
      </c>
      <c r="G19" s="12">
        <v>2.1999999999999999E-2</v>
      </c>
      <c r="H19" s="11"/>
      <c r="I19" s="4"/>
      <c r="J19" s="6"/>
      <c r="K19" s="11">
        <v>2.6</v>
      </c>
      <c r="L19" s="4">
        <v>0.32800000000000001</v>
      </c>
      <c r="M19" s="12">
        <v>3.3000000000000002E-2</v>
      </c>
      <c r="N19" s="11"/>
      <c r="O19" s="4"/>
      <c r="P19" s="12"/>
      <c r="Q19" s="11"/>
      <c r="R19" s="4"/>
      <c r="S19" s="12"/>
    </row>
    <row r="20" spans="1:19">
      <c r="A20" s="29">
        <v>11</v>
      </c>
      <c r="B20" s="11">
        <v>27.5</v>
      </c>
      <c r="C20" s="4">
        <v>0.35099999999999998</v>
      </c>
      <c r="D20" s="12">
        <v>3.5000000000000003E-2</v>
      </c>
      <c r="E20" s="11">
        <v>44.94</v>
      </c>
      <c r="F20" s="4">
        <v>0.23799999999999999</v>
      </c>
      <c r="G20" s="12">
        <v>2.4E-2</v>
      </c>
      <c r="H20" s="11"/>
      <c r="I20" s="4"/>
      <c r="J20" s="6"/>
      <c r="K20" s="11">
        <v>2.9</v>
      </c>
      <c r="L20" s="4">
        <v>0.40100000000000002</v>
      </c>
      <c r="M20" s="12">
        <v>4.1000000000000002E-2</v>
      </c>
      <c r="N20" s="11"/>
      <c r="O20" s="4"/>
      <c r="P20" s="12"/>
      <c r="Q20" s="11"/>
      <c r="R20" s="4"/>
      <c r="S20" s="12"/>
    </row>
    <row r="21" spans="1:19">
      <c r="A21" s="29">
        <v>12</v>
      </c>
      <c r="B21" s="11">
        <v>29.1</v>
      </c>
      <c r="C21" s="4">
        <v>0.38500000000000001</v>
      </c>
      <c r="D21" s="12">
        <v>3.7999999999999999E-2</v>
      </c>
      <c r="E21" s="11">
        <v>45.86</v>
      </c>
      <c r="F21" s="4">
        <v>0.253</v>
      </c>
      <c r="G21" s="12">
        <v>2.5000000000000001E-2</v>
      </c>
      <c r="H21" s="11"/>
      <c r="I21" s="4"/>
      <c r="J21" s="6"/>
      <c r="K21" s="11">
        <v>3</v>
      </c>
      <c r="L21" s="4">
        <v>0.41699999999999998</v>
      </c>
      <c r="M21" s="12">
        <v>0.05</v>
      </c>
      <c r="N21" s="11"/>
      <c r="O21" s="4"/>
      <c r="P21" s="12"/>
      <c r="Q21" s="11"/>
      <c r="R21" s="4"/>
      <c r="S21" s="12"/>
    </row>
    <row r="22" spans="1:19">
      <c r="A22" s="29">
        <v>13</v>
      </c>
      <c r="B22" s="11">
        <v>30.2</v>
      </c>
      <c r="C22" s="4">
        <v>0.40799999999999997</v>
      </c>
      <c r="D22" s="12">
        <v>4.4999999999999998E-2</v>
      </c>
      <c r="E22" s="11">
        <v>47.39</v>
      </c>
      <c r="F22" s="4">
        <v>0.27700000000000002</v>
      </c>
      <c r="G22" s="12">
        <v>2.8000000000000001E-2</v>
      </c>
      <c r="H22" s="11"/>
      <c r="I22" s="4"/>
      <c r="J22" s="6"/>
      <c r="K22" s="11">
        <v>3.2</v>
      </c>
      <c r="L22" s="4">
        <v>0.46300000000000002</v>
      </c>
      <c r="M22" s="12">
        <v>7.8E-2</v>
      </c>
      <c r="N22" s="11"/>
      <c r="O22" s="4"/>
      <c r="P22" s="12"/>
      <c r="Q22" s="11"/>
      <c r="R22" s="4"/>
      <c r="S22" s="12"/>
    </row>
    <row r="23" spans="1:19">
      <c r="A23" s="29">
        <v>14</v>
      </c>
      <c r="B23" s="11">
        <v>30.9</v>
      </c>
      <c r="C23" s="4">
        <v>0.42199999999999999</v>
      </c>
      <c r="D23" s="12">
        <v>5.2999999999999999E-2</v>
      </c>
      <c r="E23" s="11">
        <v>48.4</v>
      </c>
      <c r="F23" s="4">
        <v>0.29199999999999998</v>
      </c>
      <c r="G23" s="12">
        <v>2.9000000000000001E-2</v>
      </c>
      <c r="H23" s="11"/>
      <c r="I23" s="4"/>
      <c r="J23" s="6"/>
      <c r="K23" s="11">
        <v>3.3</v>
      </c>
      <c r="L23" s="4">
        <v>0.47899999999999998</v>
      </c>
      <c r="M23" s="12">
        <v>8.7999999999999995E-2</v>
      </c>
      <c r="N23" s="11"/>
      <c r="O23" s="4"/>
      <c r="P23" s="12"/>
      <c r="Q23" s="11"/>
      <c r="R23" s="4"/>
      <c r="S23" s="12"/>
    </row>
    <row r="24" spans="1:19">
      <c r="A24" s="29">
        <v>15</v>
      </c>
      <c r="B24" s="11">
        <v>31.5</v>
      </c>
      <c r="C24" s="4">
        <v>0.433</v>
      </c>
      <c r="D24" s="12">
        <v>0.06</v>
      </c>
      <c r="E24" s="11">
        <v>49.96</v>
      </c>
      <c r="F24" s="4">
        <v>0.314</v>
      </c>
      <c r="G24" s="12">
        <v>3.1E-2</v>
      </c>
      <c r="H24" s="11"/>
      <c r="I24" s="4"/>
      <c r="J24" s="6"/>
      <c r="K24" s="11">
        <v>3.4</v>
      </c>
      <c r="L24" s="4">
        <v>0.495</v>
      </c>
      <c r="M24" s="12">
        <v>9.7000000000000003E-2</v>
      </c>
      <c r="N24" s="11"/>
      <c r="O24" s="4"/>
      <c r="P24" s="12"/>
      <c r="Q24" s="11"/>
      <c r="R24" s="4"/>
      <c r="S24" s="12"/>
    </row>
    <row r="25" spans="1:19">
      <c r="A25" s="29">
        <v>16</v>
      </c>
      <c r="B25" s="11">
        <v>31.8</v>
      </c>
      <c r="C25" s="4">
        <v>0.437</v>
      </c>
      <c r="D25" s="12">
        <v>6.2E-2</v>
      </c>
      <c r="E25" s="11">
        <v>50.71</v>
      </c>
      <c r="F25" s="4">
        <v>0.32500000000000001</v>
      </c>
      <c r="G25" s="12">
        <v>3.2000000000000001E-2</v>
      </c>
      <c r="H25" s="11"/>
      <c r="I25" s="4"/>
      <c r="J25" s="6"/>
      <c r="K25" s="11">
        <v>3.6</v>
      </c>
      <c r="L25" s="4">
        <v>0.52</v>
      </c>
      <c r="M25" s="12">
        <v>0.112</v>
      </c>
      <c r="N25" s="11"/>
      <c r="O25" s="4"/>
      <c r="P25" s="12"/>
      <c r="Q25" s="11"/>
      <c r="R25" s="4"/>
      <c r="S25" s="12"/>
    </row>
    <row r="26" spans="1:19">
      <c r="A26" s="29">
        <v>17</v>
      </c>
      <c r="B26" s="11">
        <v>32.5</v>
      </c>
      <c r="C26" s="4">
        <v>0.45</v>
      </c>
      <c r="D26" s="12">
        <v>7.0000000000000007E-2</v>
      </c>
      <c r="E26" s="11">
        <v>51.43</v>
      </c>
      <c r="F26" s="4">
        <v>0.33400000000000002</v>
      </c>
      <c r="G26" s="12">
        <v>3.3000000000000002E-2</v>
      </c>
      <c r="H26" s="11"/>
      <c r="I26" s="4"/>
      <c r="J26" s="6"/>
      <c r="K26" s="11">
        <v>3.8</v>
      </c>
      <c r="L26" s="4">
        <v>0.54700000000000004</v>
      </c>
      <c r="M26" s="12">
        <v>0.128</v>
      </c>
      <c r="N26" s="11"/>
      <c r="O26" s="4"/>
      <c r="P26" s="12"/>
      <c r="Q26" s="11"/>
      <c r="R26" s="4"/>
      <c r="S26" s="12"/>
    </row>
    <row r="27" spans="1:19">
      <c r="A27" s="29">
        <v>18</v>
      </c>
      <c r="B27" s="11">
        <v>35.200000000000003</v>
      </c>
      <c r="C27" s="4">
        <v>0.49199999999999999</v>
      </c>
      <c r="D27" s="12">
        <v>9.5000000000000001E-2</v>
      </c>
      <c r="E27" s="11">
        <v>52.45</v>
      </c>
      <c r="F27" s="4">
        <v>0.34699999999999998</v>
      </c>
      <c r="G27" s="12">
        <v>3.5000000000000003E-2</v>
      </c>
      <c r="H27" s="11"/>
      <c r="I27" s="4"/>
      <c r="J27" s="6"/>
      <c r="K27" s="11">
        <v>4</v>
      </c>
      <c r="L27" s="4">
        <v>0.57399999999999995</v>
      </c>
      <c r="M27" s="12">
        <v>0.14399999999999999</v>
      </c>
      <c r="N27" s="11"/>
      <c r="O27" s="4"/>
      <c r="P27" s="12"/>
      <c r="Q27" s="11"/>
      <c r="R27" s="4"/>
      <c r="S27" s="12"/>
    </row>
    <row r="28" spans="1:19">
      <c r="A28" s="29">
        <v>19</v>
      </c>
      <c r="B28" s="11">
        <v>37.200000000000003</v>
      </c>
      <c r="C28" s="4">
        <v>0.52</v>
      </c>
      <c r="D28" s="12">
        <v>0.112</v>
      </c>
      <c r="E28" s="11">
        <v>53.82</v>
      </c>
      <c r="F28" s="4">
        <v>0.36399999999999999</v>
      </c>
      <c r="G28" s="12">
        <v>3.5999999999999997E-2</v>
      </c>
      <c r="H28" s="11"/>
      <c r="I28" s="4"/>
      <c r="J28" s="6"/>
      <c r="K28" s="11">
        <v>4.3</v>
      </c>
      <c r="L28" s="4">
        <v>0.60099999999999998</v>
      </c>
      <c r="M28" s="12">
        <v>0.16</v>
      </c>
      <c r="N28" s="11"/>
      <c r="O28" s="4"/>
      <c r="P28" s="12"/>
      <c r="Q28" s="11"/>
      <c r="R28" s="4"/>
      <c r="S28" s="12"/>
    </row>
    <row r="29" spans="1:19">
      <c r="A29" s="29">
        <v>20</v>
      </c>
      <c r="B29" s="11">
        <v>38.4</v>
      </c>
      <c r="C29" s="4">
        <v>0.53400000000000003</v>
      </c>
      <c r="D29" s="12">
        <v>0.12</v>
      </c>
      <c r="E29" s="11">
        <v>53.93</v>
      </c>
      <c r="F29" s="4">
        <v>0.36499999999999999</v>
      </c>
      <c r="G29" s="12">
        <v>3.5999999999999997E-2</v>
      </c>
      <c r="H29" s="11"/>
      <c r="I29" s="4"/>
      <c r="J29" s="6"/>
      <c r="K29" s="11">
        <v>4.4000000000000004</v>
      </c>
      <c r="L29" s="4">
        <v>0.60599999999999998</v>
      </c>
      <c r="M29" s="12">
        <v>0.16400000000000001</v>
      </c>
      <c r="N29" s="11"/>
      <c r="O29" s="4"/>
      <c r="P29" s="12"/>
      <c r="Q29" s="11"/>
      <c r="R29" s="4"/>
      <c r="S29" s="12"/>
    </row>
    <row r="30" spans="1:19">
      <c r="A30" s="29">
        <v>21</v>
      </c>
      <c r="B30" s="11">
        <v>39.700000000000003</v>
      </c>
      <c r="C30" s="4">
        <v>0.55000000000000004</v>
      </c>
      <c r="D30" s="12">
        <v>0.13</v>
      </c>
      <c r="E30" s="11">
        <v>55.11</v>
      </c>
      <c r="F30" s="4">
        <v>0.379</v>
      </c>
      <c r="G30" s="12">
        <v>3.7999999999999999E-2</v>
      </c>
      <c r="H30" s="11"/>
      <c r="I30" s="4"/>
      <c r="J30" s="6"/>
      <c r="K30" s="11">
        <v>4.5999999999999996</v>
      </c>
      <c r="L30" s="4">
        <v>0.625</v>
      </c>
      <c r="M30" s="12">
        <v>0.17499999999999999</v>
      </c>
      <c r="N30" s="11"/>
      <c r="O30" s="4"/>
      <c r="P30" s="12"/>
      <c r="Q30" s="11"/>
      <c r="R30" s="4"/>
      <c r="S30" s="12"/>
    </row>
    <row r="31" spans="1:19">
      <c r="A31" s="29">
        <v>22</v>
      </c>
      <c r="B31" s="11">
        <v>40.6</v>
      </c>
      <c r="C31" s="4">
        <v>0.56000000000000005</v>
      </c>
      <c r="D31" s="12">
        <v>0.13600000000000001</v>
      </c>
      <c r="E31" s="11">
        <v>56.06</v>
      </c>
      <c r="F31" s="4">
        <v>0.38900000000000001</v>
      </c>
      <c r="G31" s="12">
        <v>3.9E-2</v>
      </c>
      <c r="H31" s="11"/>
      <c r="I31" s="4"/>
      <c r="J31" s="6"/>
      <c r="K31" s="11">
        <v>5</v>
      </c>
      <c r="L31" s="4">
        <v>0.65300000000000002</v>
      </c>
      <c r="M31" s="12">
        <v>0.192</v>
      </c>
      <c r="N31" s="11"/>
      <c r="O31" s="4"/>
      <c r="P31" s="12"/>
      <c r="Q31" s="11"/>
      <c r="R31" s="4"/>
      <c r="S31" s="12"/>
    </row>
    <row r="32" spans="1:19">
      <c r="A32" s="29">
        <v>23</v>
      </c>
      <c r="B32" s="11">
        <v>42.2</v>
      </c>
      <c r="C32" s="4">
        <v>0.57599999999999996</v>
      </c>
      <c r="D32" s="12">
        <v>0.14599999999999999</v>
      </c>
      <c r="E32" s="11">
        <v>57.55</v>
      </c>
      <c r="F32" s="4">
        <v>0.40500000000000003</v>
      </c>
      <c r="G32" s="12">
        <v>4.2999999999999997E-2</v>
      </c>
      <c r="H32" s="11"/>
      <c r="I32" s="4"/>
      <c r="J32" s="6"/>
      <c r="K32" s="11">
        <v>5.4</v>
      </c>
      <c r="L32" s="4">
        <v>0.68200000000000005</v>
      </c>
      <c r="M32" s="12">
        <v>0.20899999999999999</v>
      </c>
      <c r="N32" s="11"/>
      <c r="O32" s="4"/>
      <c r="P32" s="12"/>
      <c r="Q32" s="11"/>
      <c r="R32" s="4"/>
      <c r="S32" s="12"/>
    </row>
    <row r="33" spans="1:19">
      <c r="A33" s="29">
        <v>24</v>
      </c>
      <c r="B33" s="11">
        <v>43.3</v>
      </c>
      <c r="C33" s="4">
        <v>0.58699999999999997</v>
      </c>
      <c r="D33" s="12">
        <v>0.152</v>
      </c>
      <c r="E33" s="11">
        <v>59.71</v>
      </c>
      <c r="F33" s="4">
        <v>0.42599999999999999</v>
      </c>
      <c r="G33" s="12">
        <v>5.6000000000000001E-2</v>
      </c>
      <c r="H33" s="11"/>
      <c r="I33" s="4"/>
      <c r="J33" s="6"/>
      <c r="K33" s="11">
        <v>5.6</v>
      </c>
      <c r="L33" s="4">
        <v>0.69299999999999995</v>
      </c>
      <c r="M33" s="12">
        <v>0.216</v>
      </c>
      <c r="N33" s="11"/>
      <c r="O33" s="4"/>
      <c r="P33" s="12"/>
      <c r="Q33" s="11"/>
      <c r="R33" s="4"/>
      <c r="S33" s="12"/>
    </row>
    <row r="34" spans="1:19">
      <c r="A34" s="29">
        <v>25</v>
      </c>
      <c r="B34" s="11">
        <v>45.5</v>
      </c>
      <c r="C34" s="4">
        <v>0.60699999999999998</v>
      </c>
      <c r="D34" s="12">
        <v>0.16400000000000001</v>
      </c>
      <c r="E34" s="11">
        <v>60.54</v>
      </c>
      <c r="F34" s="4">
        <v>0.434</v>
      </c>
      <c r="G34" s="12">
        <v>6.0999999999999999E-2</v>
      </c>
      <c r="H34" s="11"/>
      <c r="I34" s="4"/>
      <c r="J34" s="6"/>
      <c r="K34" s="11">
        <v>5.9</v>
      </c>
      <c r="L34" s="4">
        <v>0.70599999999999996</v>
      </c>
      <c r="M34" s="12">
        <v>0.223</v>
      </c>
      <c r="N34" s="11"/>
      <c r="O34" s="4"/>
      <c r="P34" s="12"/>
      <c r="Q34" s="11"/>
      <c r="R34" s="4"/>
      <c r="S34" s="12"/>
    </row>
    <row r="35" spans="1:19">
      <c r="A35" s="29">
        <v>26</v>
      </c>
      <c r="B35" s="11">
        <v>47</v>
      </c>
      <c r="C35" s="4">
        <v>0.61899999999999999</v>
      </c>
      <c r="D35" s="12">
        <v>0.17199999999999999</v>
      </c>
      <c r="E35" s="11">
        <v>62.97</v>
      </c>
      <c r="F35" s="4">
        <v>0.45600000000000002</v>
      </c>
      <c r="G35" s="12">
        <v>7.3999999999999996E-2</v>
      </c>
      <c r="H35" s="11"/>
      <c r="I35" s="4"/>
      <c r="J35" s="6"/>
      <c r="K35" s="11">
        <v>6.5</v>
      </c>
      <c r="L35" s="4">
        <v>0.73399999999999999</v>
      </c>
      <c r="M35" s="12">
        <v>0.24</v>
      </c>
      <c r="N35" s="11"/>
      <c r="O35" s="4"/>
      <c r="P35" s="12"/>
      <c r="Q35" s="11"/>
      <c r="R35" s="4"/>
      <c r="S35" s="12"/>
    </row>
    <row r="36" spans="1:19">
      <c r="A36" s="29">
        <v>27</v>
      </c>
      <c r="B36" s="11">
        <v>48.4</v>
      </c>
      <c r="C36" s="4">
        <v>0.63100000000000001</v>
      </c>
      <c r="D36" s="12">
        <v>0.17899999999999999</v>
      </c>
      <c r="E36" s="11">
        <v>63.46</v>
      </c>
      <c r="F36" s="4">
        <v>0.46</v>
      </c>
      <c r="G36" s="12">
        <v>7.5999999999999998E-2</v>
      </c>
      <c r="H36" s="11"/>
      <c r="I36" s="4"/>
      <c r="J36" s="6"/>
      <c r="K36" s="11">
        <v>8.9</v>
      </c>
      <c r="L36" s="4">
        <v>0.80600000000000005</v>
      </c>
      <c r="M36" s="12">
        <v>0.28299999999999997</v>
      </c>
      <c r="N36" s="11"/>
      <c r="O36" s="4"/>
      <c r="P36" s="12"/>
      <c r="Q36" s="11"/>
      <c r="R36" s="4"/>
      <c r="S36" s="12"/>
    </row>
    <row r="37" spans="1:19">
      <c r="A37" s="29">
        <v>28</v>
      </c>
      <c r="B37" s="11">
        <v>51.2</v>
      </c>
      <c r="C37" s="4">
        <v>0.65100000000000002</v>
      </c>
      <c r="D37" s="12">
        <v>0.19</v>
      </c>
      <c r="E37" s="11">
        <v>65.87</v>
      </c>
      <c r="F37" s="4">
        <v>0.48</v>
      </c>
      <c r="G37" s="12">
        <v>8.7999999999999995E-2</v>
      </c>
      <c r="H37" s="11"/>
      <c r="I37" s="4"/>
      <c r="J37" s="6"/>
      <c r="K37" s="11">
        <v>10.7</v>
      </c>
      <c r="L37" s="4">
        <v>0.83899999999999997</v>
      </c>
      <c r="M37" s="12">
        <v>0.30299999999999999</v>
      </c>
      <c r="N37" s="11"/>
      <c r="O37" s="4"/>
      <c r="P37" s="12"/>
      <c r="Q37" s="11"/>
      <c r="R37" s="4"/>
      <c r="S37" s="12"/>
    </row>
    <row r="38" spans="1:19">
      <c r="A38" s="29">
        <v>29</v>
      </c>
      <c r="B38" s="11">
        <v>54.2</v>
      </c>
      <c r="C38" s="4">
        <v>0.67</v>
      </c>
      <c r="D38" s="12">
        <v>0.20200000000000001</v>
      </c>
      <c r="E38" s="11">
        <v>70.27</v>
      </c>
      <c r="F38" s="4">
        <v>0.51300000000000001</v>
      </c>
      <c r="G38" s="12">
        <v>0.108</v>
      </c>
      <c r="H38" s="11"/>
      <c r="I38" s="4"/>
      <c r="J38" s="6"/>
      <c r="K38" s="11">
        <v>12.2</v>
      </c>
      <c r="L38" s="4">
        <v>0.85899999999999999</v>
      </c>
      <c r="M38" s="12">
        <v>0.315</v>
      </c>
      <c r="N38" s="11"/>
      <c r="O38" s="4"/>
      <c r="P38" s="12"/>
      <c r="Q38" s="11"/>
      <c r="R38" s="4"/>
      <c r="S38" s="12"/>
    </row>
    <row r="39" spans="1:19">
      <c r="A39" s="29">
        <v>30</v>
      </c>
      <c r="B39" s="11">
        <v>56</v>
      </c>
      <c r="C39" s="4">
        <v>0.68100000000000005</v>
      </c>
      <c r="D39" s="12">
        <v>0.20799999999999999</v>
      </c>
      <c r="E39" s="11">
        <v>72.069999999999993</v>
      </c>
      <c r="F39" s="4">
        <v>0.52500000000000002</v>
      </c>
      <c r="G39" s="12">
        <v>0.115</v>
      </c>
      <c r="H39" s="11"/>
      <c r="I39" s="4"/>
      <c r="J39" s="6"/>
      <c r="K39" s="11">
        <v>17.3</v>
      </c>
      <c r="L39" s="4">
        <v>0.9</v>
      </c>
      <c r="M39" s="12">
        <v>0.34</v>
      </c>
      <c r="N39" s="11"/>
      <c r="O39" s="4"/>
      <c r="P39" s="12"/>
      <c r="Q39" s="11"/>
      <c r="R39" s="4"/>
      <c r="S39" s="12"/>
    </row>
    <row r="40" spans="1:19">
      <c r="A40" s="29">
        <v>31</v>
      </c>
      <c r="B40" s="11">
        <v>61.4</v>
      </c>
      <c r="C40" s="4">
        <v>0.70899999999999996</v>
      </c>
      <c r="D40" s="12">
        <v>0.22500000000000001</v>
      </c>
      <c r="E40" s="11">
        <v>73.92</v>
      </c>
      <c r="F40" s="4">
        <v>0.53700000000000003</v>
      </c>
      <c r="G40" s="12">
        <v>0.122</v>
      </c>
      <c r="H40" s="11"/>
      <c r="I40" s="4"/>
      <c r="J40" s="6"/>
      <c r="K40" s="11">
        <v>25.5</v>
      </c>
      <c r="L40" s="4">
        <v>0.93200000000000005</v>
      </c>
      <c r="M40" s="12">
        <v>0.35899999999999999</v>
      </c>
      <c r="N40" s="11"/>
      <c r="O40" s="4"/>
      <c r="P40" s="12"/>
      <c r="Q40" s="11"/>
      <c r="R40" s="4"/>
      <c r="S40" s="12"/>
    </row>
    <row r="41" spans="1:19">
      <c r="A41" s="29">
        <v>32</v>
      </c>
      <c r="B41" s="11">
        <v>67.8</v>
      </c>
      <c r="C41" s="4">
        <v>0.73599999999999999</v>
      </c>
      <c r="D41" s="12">
        <v>0.24199999999999999</v>
      </c>
      <c r="E41" s="11">
        <v>75.239999999999995</v>
      </c>
      <c r="F41" s="4">
        <v>0.54500000000000004</v>
      </c>
      <c r="G41" s="12">
        <v>0.127</v>
      </c>
      <c r="H41" s="11"/>
      <c r="I41" s="4"/>
      <c r="J41" s="6"/>
      <c r="K41" s="11">
        <v>34.9</v>
      </c>
      <c r="L41" s="4">
        <v>0.95099999999999996</v>
      </c>
      <c r="M41" s="12">
        <v>0.37</v>
      </c>
      <c r="N41" s="11"/>
      <c r="O41" s="4"/>
      <c r="P41" s="12"/>
      <c r="Q41" s="11"/>
      <c r="R41" s="4"/>
      <c r="S41" s="12"/>
    </row>
    <row r="42" spans="1:19" ht="15.75" thickBot="1">
      <c r="A42" s="29">
        <v>33</v>
      </c>
      <c r="B42" s="11">
        <v>79.099999999999994</v>
      </c>
      <c r="C42" s="4">
        <v>0.77400000000000002</v>
      </c>
      <c r="D42" s="12">
        <v>0.26400000000000001</v>
      </c>
      <c r="E42" s="11">
        <v>76.77</v>
      </c>
      <c r="F42" s="4">
        <v>0.55400000000000005</v>
      </c>
      <c r="G42" s="12">
        <v>0.13200000000000001</v>
      </c>
      <c r="H42" s="11"/>
      <c r="I42" s="4"/>
      <c r="J42" s="6"/>
      <c r="K42" s="31">
        <v>9999999</v>
      </c>
      <c r="L42" s="32">
        <v>0.95099999999999996</v>
      </c>
      <c r="M42" s="33">
        <v>0.37</v>
      </c>
      <c r="N42" s="11"/>
      <c r="O42" s="4"/>
      <c r="P42" s="12"/>
      <c r="Q42" s="11"/>
      <c r="R42" s="4"/>
      <c r="S42" s="12"/>
    </row>
    <row r="43" spans="1:19" ht="15.75" thickBot="1">
      <c r="A43" s="29">
        <v>34</v>
      </c>
      <c r="B43" s="11">
        <v>87.5</v>
      </c>
      <c r="C43" s="4">
        <v>0.79600000000000004</v>
      </c>
      <c r="D43" s="12">
        <v>0.27700000000000002</v>
      </c>
      <c r="E43" s="11">
        <v>79.37</v>
      </c>
      <c r="F43" s="4">
        <v>0.56899999999999995</v>
      </c>
      <c r="G43" s="12">
        <v>0.14099999999999999</v>
      </c>
      <c r="H43" s="31"/>
      <c r="I43" s="32"/>
      <c r="J43" s="54"/>
      <c r="K43" s="10"/>
      <c r="L43" s="48"/>
      <c r="M43" s="49"/>
      <c r="N43" s="7"/>
      <c r="O43" s="4"/>
      <c r="P43" s="12"/>
      <c r="Q43" s="11"/>
      <c r="R43" s="4"/>
      <c r="S43" s="12"/>
    </row>
    <row r="44" spans="1:19">
      <c r="A44" s="50">
        <v>35</v>
      </c>
      <c r="B44" s="11">
        <v>125.3</v>
      </c>
      <c r="C44" s="4">
        <v>0.85699999999999998</v>
      </c>
      <c r="D44" s="12">
        <v>0.314</v>
      </c>
      <c r="E44" s="11">
        <v>80.510000000000005</v>
      </c>
      <c r="F44" s="4">
        <v>0.57499999999999996</v>
      </c>
      <c r="G44" s="12">
        <v>0.14499999999999999</v>
      </c>
      <c r="H44" s="10"/>
      <c r="I44" s="48"/>
      <c r="J44" s="76"/>
      <c r="K44" s="11"/>
      <c r="L44" s="4"/>
      <c r="M44" s="12"/>
      <c r="N44" s="7"/>
      <c r="O44" s="4"/>
      <c r="P44" s="12"/>
      <c r="Q44" s="11"/>
      <c r="R44" s="4"/>
      <c r="S44" s="12"/>
    </row>
    <row r="45" spans="1:19">
      <c r="A45" s="50">
        <v>36</v>
      </c>
      <c r="B45" s="11">
        <v>167.9</v>
      </c>
      <c r="C45" s="4">
        <v>0.89400000000000002</v>
      </c>
      <c r="D45" s="12">
        <v>0.33600000000000002</v>
      </c>
      <c r="E45" s="11">
        <v>84.81</v>
      </c>
      <c r="F45" s="4">
        <v>0.59599999999999997</v>
      </c>
      <c r="G45" s="12">
        <v>0.158</v>
      </c>
      <c r="H45" s="11"/>
      <c r="I45" s="4"/>
      <c r="J45" s="6"/>
      <c r="K45" s="11"/>
      <c r="L45" s="4"/>
      <c r="M45" s="12"/>
      <c r="N45" s="7"/>
      <c r="O45" s="4"/>
      <c r="P45" s="12"/>
      <c r="Q45" s="11"/>
      <c r="R45" s="4"/>
      <c r="S45" s="12"/>
    </row>
    <row r="46" spans="1:19" ht="15.75" thickBot="1">
      <c r="A46" s="50">
        <v>37</v>
      </c>
      <c r="B46" s="31">
        <v>9999999</v>
      </c>
      <c r="C46" s="32">
        <v>0.89400000000000002</v>
      </c>
      <c r="D46" s="33">
        <v>0.33600000000000002</v>
      </c>
      <c r="E46" s="11">
        <v>86.47</v>
      </c>
      <c r="F46" s="4">
        <v>0.60399999999999998</v>
      </c>
      <c r="G46" s="12">
        <v>0.16200000000000001</v>
      </c>
      <c r="H46" s="11"/>
      <c r="I46" s="4"/>
      <c r="J46" s="6"/>
      <c r="K46" s="11"/>
      <c r="L46" s="4"/>
      <c r="M46" s="12"/>
      <c r="N46" s="7"/>
      <c r="O46" s="4"/>
      <c r="P46" s="12"/>
      <c r="Q46" s="11"/>
      <c r="R46" s="4"/>
      <c r="S46" s="12"/>
    </row>
    <row r="47" spans="1:19">
      <c r="A47" s="50">
        <v>38</v>
      </c>
      <c r="B47" s="10"/>
      <c r="C47" s="48"/>
      <c r="D47" s="49"/>
      <c r="E47" s="7">
        <v>88.05</v>
      </c>
      <c r="F47" s="4">
        <v>0.61099999999999999</v>
      </c>
      <c r="G47" s="12">
        <v>0.16700000000000001</v>
      </c>
      <c r="H47" s="11"/>
      <c r="I47" s="4"/>
      <c r="J47" s="6"/>
      <c r="K47" s="11"/>
      <c r="L47" s="4"/>
      <c r="M47" s="12"/>
      <c r="N47" s="7"/>
      <c r="O47" s="4"/>
      <c r="P47" s="12"/>
      <c r="Q47" s="11"/>
      <c r="R47" s="4"/>
      <c r="S47" s="12"/>
    </row>
    <row r="48" spans="1:19">
      <c r="A48" s="50">
        <v>39</v>
      </c>
      <c r="B48" s="11"/>
      <c r="C48" s="4"/>
      <c r="D48" s="12"/>
      <c r="E48" s="7">
        <v>92.44</v>
      </c>
      <c r="F48" s="4">
        <v>0.63</v>
      </c>
      <c r="G48" s="12">
        <v>0.17799999999999999</v>
      </c>
      <c r="H48" s="11"/>
      <c r="I48" s="4"/>
      <c r="J48" s="6"/>
      <c r="K48" s="11"/>
      <c r="L48" s="4"/>
      <c r="M48" s="12"/>
      <c r="N48" s="7"/>
      <c r="O48" s="4"/>
      <c r="P48" s="12"/>
      <c r="Q48" s="11"/>
      <c r="R48" s="4"/>
      <c r="S48" s="12"/>
    </row>
    <row r="49" spans="1:19">
      <c r="A49" s="50">
        <v>40</v>
      </c>
      <c r="B49" s="11"/>
      <c r="C49" s="4"/>
      <c r="D49" s="12"/>
      <c r="E49" s="7">
        <v>99.63</v>
      </c>
      <c r="F49" s="4">
        <v>0.65600000000000003</v>
      </c>
      <c r="G49" s="12">
        <v>0.19400000000000001</v>
      </c>
      <c r="H49" s="11"/>
      <c r="I49" s="4"/>
      <c r="J49" s="6"/>
      <c r="K49" s="11"/>
      <c r="L49" s="4"/>
      <c r="M49" s="12"/>
      <c r="N49" s="7"/>
      <c r="O49" s="4"/>
      <c r="P49" s="12"/>
      <c r="Q49" s="11"/>
      <c r="R49" s="4"/>
      <c r="S49" s="12"/>
    </row>
    <row r="50" spans="1:19">
      <c r="A50" s="50">
        <v>41</v>
      </c>
      <c r="B50" s="11"/>
      <c r="C50" s="4"/>
      <c r="D50" s="12"/>
      <c r="E50" s="7">
        <v>105.86</v>
      </c>
      <c r="F50" s="4">
        <v>0.67600000000000005</v>
      </c>
      <c r="G50" s="12">
        <v>0.20599999999999999</v>
      </c>
      <c r="H50" s="11"/>
      <c r="I50" s="4"/>
      <c r="J50" s="6"/>
      <c r="K50" s="11"/>
      <c r="L50" s="4"/>
      <c r="M50" s="12"/>
      <c r="N50" s="7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12"/>
      <c r="E51" s="7">
        <v>119.24</v>
      </c>
      <c r="F51" s="4">
        <v>0.71299999999999997</v>
      </c>
      <c r="G51" s="12">
        <v>0.22800000000000001</v>
      </c>
      <c r="H51" s="11"/>
      <c r="I51" s="4"/>
      <c r="J51" s="6"/>
      <c r="K51" s="11"/>
      <c r="L51" s="4"/>
      <c r="M51" s="12"/>
      <c r="N51" s="7"/>
      <c r="O51" s="4"/>
      <c r="P51" s="12"/>
      <c r="Q51" s="11"/>
      <c r="R51" s="4"/>
      <c r="S51" s="12"/>
    </row>
    <row r="52" spans="1:19" ht="15.75" thickBot="1">
      <c r="A52" s="50">
        <v>43</v>
      </c>
      <c r="B52" s="11"/>
      <c r="C52" s="4"/>
      <c r="D52" s="12"/>
      <c r="E52" s="7">
        <v>126.94</v>
      </c>
      <c r="F52" s="4">
        <v>0.73</v>
      </c>
      <c r="G52" s="12">
        <v>0.23799999999999999</v>
      </c>
      <c r="H52" s="11"/>
      <c r="I52" s="4"/>
      <c r="J52" s="6"/>
      <c r="K52" s="11"/>
      <c r="L52" s="4"/>
      <c r="M52" s="12"/>
      <c r="N52" s="7"/>
      <c r="O52" s="4"/>
      <c r="P52" s="12"/>
      <c r="Q52" s="31"/>
      <c r="R52" s="32"/>
      <c r="S52" s="33"/>
    </row>
    <row r="53" spans="1:19">
      <c r="A53" s="50">
        <v>44</v>
      </c>
      <c r="B53" s="11"/>
      <c r="C53" s="4"/>
      <c r="D53" s="12"/>
      <c r="E53" s="7">
        <v>147.1</v>
      </c>
      <c r="F53" s="4">
        <v>0.76700000000000002</v>
      </c>
      <c r="G53" s="12">
        <v>0.26</v>
      </c>
      <c r="H53" s="11"/>
      <c r="I53" s="4"/>
      <c r="J53" s="6"/>
      <c r="K53" s="11"/>
      <c r="L53" s="4"/>
      <c r="M53" s="12"/>
      <c r="N53" s="7"/>
      <c r="O53" s="4"/>
      <c r="P53" s="12"/>
      <c r="Q53" s="10"/>
      <c r="R53" s="48"/>
      <c r="S53" s="49"/>
    </row>
    <row r="54" spans="1:19" ht="15.75" thickBot="1">
      <c r="A54" s="50">
        <v>45</v>
      </c>
      <c r="B54" s="11"/>
      <c r="C54" s="4"/>
      <c r="D54" s="12"/>
      <c r="E54" s="31">
        <v>9999999</v>
      </c>
      <c r="F54" s="32">
        <v>0.76700000000000002</v>
      </c>
      <c r="G54" s="33">
        <v>0.26</v>
      </c>
      <c r="H54" s="11"/>
      <c r="I54" s="4"/>
      <c r="J54" s="6"/>
      <c r="K54" s="11"/>
      <c r="L54" s="4"/>
      <c r="M54" s="12"/>
      <c r="N54" s="55"/>
      <c r="O54" s="32"/>
      <c r="P54" s="33"/>
      <c r="Q54" s="11"/>
      <c r="R54" s="4"/>
      <c r="S54" s="12"/>
    </row>
    <row r="55" spans="1:19">
      <c r="A55" s="50">
        <v>46</v>
      </c>
      <c r="B55" s="11"/>
      <c r="C55" s="4"/>
      <c r="D55" s="6"/>
      <c r="E55" s="10"/>
      <c r="F55" s="48"/>
      <c r="G55" s="49"/>
      <c r="H55" s="7"/>
      <c r="I55" s="4"/>
      <c r="J55" s="6"/>
      <c r="K55" s="11"/>
      <c r="L55" s="4"/>
      <c r="M55" s="12"/>
      <c r="N55" s="41"/>
      <c r="O55" s="48"/>
      <c r="P55" s="49"/>
      <c r="Q55" s="11"/>
      <c r="R55" s="4"/>
      <c r="S55" s="12"/>
    </row>
    <row r="56" spans="1:19">
      <c r="A56" s="50">
        <v>47</v>
      </c>
      <c r="B56" s="11"/>
      <c r="C56" s="4"/>
      <c r="D56" s="6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6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6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9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17.88</v>
      </c>
      <c r="C61" s="37"/>
      <c r="D61" s="38"/>
      <c r="E61" s="16">
        <v>34.25</v>
      </c>
      <c r="F61" s="37"/>
      <c r="G61" s="38"/>
      <c r="H61" s="16"/>
      <c r="I61" s="37"/>
      <c r="J61" s="38"/>
      <c r="K61" s="16">
        <v>1.72</v>
      </c>
      <c r="L61" s="37"/>
      <c r="M61" s="38"/>
      <c r="N61" s="16"/>
      <c r="O61" s="37"/>
      <c r="P61" s="38"/>
      <c r="Q61" s="42"/>
      <c r="R61" s="37"/>
      <c r="S61" s="38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1"/>
  <sheetViews>
    <sheetView zoomScale="85" zoomScaleNormal="85" workbookViewId="0">
      <pane ySplit="9" topLeftCell="A31" activePane="bottomLeft" state="frozen"/>
      <selection pane="bottomLeft" activeCell="G13" sqref="G13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28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24">
        <v>2</v>
      </c>
      <c r="C8" s="25">
        <v>3</v>
      </c>
      <c r="D8" s="26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0" t="s">
        <v>81</v>
      </c>
      <c r="B9" s="10">
        <v>0</v>
      </c>
      <c r="C9" s="48">
        <v>0</v>
      </c>
      <c r="D9" s="49">
        <v>0</v>
      </c>
      <c r="E9" s="10">
        <v>0</v>
      </c>
      <c r="F9" s="21">
        <v>0</v>
      </c>
      <c r="G9" s="22">
        <v>0</v>
      </c>
      <c r="H9" s="10">
        <v>0</v>
      </c>
      <c r="I9" s="48">
        <v>0</v>
      </c>
      <c r="J9" s="49">
        <v>0</v>
      </c>
      <c r="K9" s="10">
        <v>0</v>
      </c>
      <c r="L9" s="21">
        <v>0</v>
      </c>
      <c r="M9" s="22">
        <v>0</v>
      </c>
      <c r="N9" s="10">
        <v>0</v>
      </c>
      <c r="O9" s="48">
        <v>0</v>
      </c>
      <c r="P9" s="49">
        <v>0</v>
      </c>
      <c r="Q9" s="10">
        <v>0</v>
      </c>
      <c r="R9" s="21">
        <v>0</v>
      </c>
      <c r="S9" s="22">
        <v>0</v>
      </c>
    </row>
    <row r="10" spans="1:19">
      <c r="A10" s="29">
        <v>1</v>
      </c>
      <c r="B10" s="11">
        <v>20.25</v>
      </c>
      <c r="C10" s="4">
        <v>0</v>
      </c>
      <c r="D10" s="12">
        <v>0</v>
      </c>
      <c r="E10" s="11">
        <v>32.380000000000003</v>
      </c>
      <c r="F10" s="4">
        <v>0</v>
      </c>
      <c r="G10" s="12">
        <v>0</v>
      </c>
      <c r="H10" s="11"/>
      <c r="I10" s="4"/>
      <c r="J10" s="6"/>
      <c r="K10" s="11">
        <v>2.5</v>
      </c>
      <c r="L10" s="4">
        <v>0</v>
      </c>
      <c r="M10" s="12">
        <v>0</v>
      </c>
      <c r="N10" s="11"/>
      <c r="O10" s="4"/>
      <c r="P10" s="12"/>
      <c r="Q10" s="11"/>
      <c r="R10" s="4"/>
      <c r="S10" s="12"/>
    </row>
    <row r="11" spans="1:19">
      <c r="A11" s="29">
        <v>2</v>
      </c>
      <c r="B11" s="11">
        <v>21.42</v>
      </c>
      <c r="C11" s="4">
        <v>4.9000000000000002E-2</v>
      </c>
      <c r="D11" s="12">
        <v>0</v>
      </c>
      <c r="E11" s="11">
        <v>33.04</v>
      </c>
      <c r="F11" s="4">
        <v>1.4E-2</v>
      </c>
      <c r="G11" s="12">
        <v>0</v>
      </c>
      <c r="H11" s="11"/>
      <c r="I11" s="4"/>
      <c r="J11" s="6"/>
      <c r="K11" s="11">
        <v>2.66</v>
      </c>
      <c r="L11" s="4">
        <v>0</v>
      </c>
      <c r="M11" s="12">
        <v>0</v>
      </c>
      <c r="N11" s="11"/>
      <c r="O11" s="4"/>
      <c r="P11" s="12"/>
      <c r="Q11" s="11"/>
      <c r="R11" s="4"/>
      <c r="S11" s="12"/>
    </row>
    <row r="12" spans="1:19">
      <c r="A12" s="29">
        <v>3</v>
      </c>
      <c r="B12" s="11">
        <v>22.7</v>
      </c>
      <c r="C12" s="4">
        <v>0.10299999999999999</v>
      </c>
      <c r="D12" s="12">
        <v>0.01</v>
      </c>
      <c r="E12" s="11">
        <v>33.520000000000003</v>
      </c>
      <c r="F12" s="4">
        <v>2.8000000000000001E-2</v>
      </c>
      <c r="G12" s="12">
        <v>0</v>
      </c>
      <c r="H12" s="11"/>
      <c r="I12" s="4"/>
      <c r="J12" s="6"/>
      <c r="K12" s="11">
        <v>2.84</v>
      </c>
      <c r="L12" s="4">
        <v>7.0999999999999994E-2</v>
      </c>
      <c r="M12" s="12">
        <v>0</v>
      </c>
      <c r="N12" s="11"/>
      <c r="O12" s="4"/>
      <c r="P12" s="12"/>
      <c r="Q12" s="11"/>
      <c r="R12" s="4"/>
      <c r="S12" s="12"/>
    </row>
    <row r="13" spans="1:19">
      <c r="A13" s="29">
        <v>4</v>
      </c>
      <c r="B13" s="11">
        <v>24.14</v>
      </c>
      <c r="C13" s="4">
        <v>0.156</v>
      </c>
      <c r="D13" s="12">
        <v>1.6E-2</v>
      </c>
      <c r="E13" s="11">
        <v>34.74</v>
      </c>
      <c r="F13" s="4">
        <v>6.2E-2</v>
      </c>
      <c r="G13" s="12">
        <v>0</v>
      </c>
      <c r="H13" s="11"/>
      <c r="I13" s="4"/>
      <c r="J13" s="6"/>
      <c r="K13" s="11">
        <v>3</v>
      </c>
      <c r="L13" s="4">
        <v>0.121</v>
      </c>
      <c r="M13" s="12">
        <v>1.2E-2</v>
      </c>
      <c r="N13" s="11"/>
      <c r="O13" s="4"/>
      <c r="P13" s="12"/>
      <c r="Q13" s="11"/>
      <c r="R13" s="4"/>
      <c r="S13" s="12"/>
    </row>
    <row r="14" spans="1:19">
      <c r="A14" s="29">
        <v>5</v>
      </c>
      <c r="B14" s="11">
        <v>25.82</v>
      </c>
      <c r="C14" s="4">
        <v>0.21099999999999999</v>
      </c>
      <c r="D14" s="12">
        <v>2.1000000000000001E-2</v>
      </c>
      <c r="E14" s="11">
        <v>36.19</v>
      </c>
      <c r="F14" s="4">
        <v>9.9000000000000005E-2</v>
      </c>
      <c r="G14" s="12">
        <v>0.01</v>
      </c>
      <c r="H14" s="11"/>
      <c r="I14" s="4"/>
      <c r="J14" s="6"/>
      <c r="K14" s="11">
        <v>3.29</v>
      </c>
      <c r="L14" s="4">
        <v>0.19800000000000001</v>
      </c>
      <c r="M14" s="12">
        <v>0.02</v>
      </c>
      <c r="N14" s="11"/>
      <c r="O14" s="4"/>
      <c r="P14" s="12"/>
      <c r="Q14" s="11"/>
      <c r="R14" s="4"/>
      <c r="S14" s="12"/>
    </row>
    <row r="15" spans="1:19">
      <c r="A15" s="29">
        <v>6</v>
      </c>
      <c r="B15" s="11">
        <v>27.72</v>
      </c>
      <c r="C15" s="4">
        <v>0.26500000000000001</v>
      </c>
      <c r="D15" s="12">
        <v>2.7E-2</v>
      </c>
      <c r="E15" s="11">
        <v>37.07</v>
      </c>
      <c r="F15" s="4">
        <v>0.121</v>
      </c>
      <c r="G15" s="12">
        <v>1.2E-2</v>
      </c>
      <c r="H15" s="11"/>
      <c r="I15" s="4"/>
      <c r="J15" s="6"/>
      <c r="K15" s="11">
        <v>3.53</v>
      </c>
      <c r="L15" s="4">
        <v>0.252</v>
      </c>
      <c r="M15" s="12">
        <v>2.5000000000000001E-2</v>
      </c>
      <c r="N15" s="11"/>
      <c r="O15" s="4"/>
      <c r="P15" s="12"/>
      <c r="Q15" s="11"/>
      <c r="R15" s="4"/>
      <c r="S15" s="12"/>
    </row>
    <row r="16" spans="1:19">
      <c r="A16" s="29">
        <v>7</v>
      </c>
      <c r="B16" s="11">
        <v>29.64</v>
      </c>
      <c r="C16" s="4">
        <v>0.313</v>
      </c>
      <c r="D16" s="12">
        <v>3.1E-2</v>
      </c>
      <c r="E16" s="11">
        <v>38.200000000000003</v>
      </c>
      <c r="F16" s="4">
        <v>0.14699999999999999</v>
      </c>
      <c r="G16" s="12">
        <v>1.4999999999999999E-2</v>
      </c>
      <c r="H16" s="11"/>
      <c r="I16" s="4"/>
      <c r="J16" s="6"/>
      <c r="K16" s="11">
        <v>3.74</v>
      </c>
      <c r="L16" s="4">
        <v>0.29499999999999998</v>
      </c>
      <c r="M16" s="12">
        <v>2.9000000000000001E-2</v>
      </c>
      <c r="N16" s="11"/>
      <c r="O16" s="4"/>
      <c r="P16" s="12"/>
      <c r="Q16" s="11"/>
      <c r="R16" s="4"/>
      <c r="S16" s="12"/>
    </row>
    <row r="17" spans="1:19">
      <c r="A17" s="29">
        <v>8</v>
      </c>
      <c r="B17" s="11">
        <v>31.64</v>
      </c>
      <c r="C17" s="4">
        <v>0.35599999999999998</v>
      </c>
      <c r="D17" s="12">
        <v>3.5999999999999997E-2</v>
      </c>
      <c r="E17" s="11">
        <v>38.57</v>
      </c>
      <c r="F17" s="4">
        <v>0.155</v>
      </c>
      <c r="G17" s="12">
        <v>1.6E-2</v>
      </c>
      <c r="H17" s="11"/>
      <c r="I17" s="4"/>
      <c r="J17" s="6"/>
      <c r="K17" s="11">
        <v>3.93</v>
      </c>
      <c r="L17" s="4">
        <v>0.33</v>
      </c>
      <c r="M17" s="12">
        <v>3.3000000000000002E-2</v>
      </c>
      <c r="N17" s="11"/>
      <c r="O17" s="4"/>
      <c r="P17" s="12"/>
      <c r="Q17" s="11"/>
      <c r="R17" s="4"/>
      <c r="S17" s="12"/>
    </row>
    <row r="18" spans="1:19">
      <c r="A18" s="29">
        <v>9</v>
      </c>
      <c r="B18" s="11">
        <v>34.020000000000003</v>
      </c>
      <c r="C18" s="4">
        <v>0.40100000000000002</v>
      </c>
      <c r="D18" s="12">
        <v>4.1000000000000002E-2</v>
      </c>
      <c r="E18" s="11">
        <v>39.64</v>
      </c>
      <c r="F18" s="4">
        <v>0.17799999999999999</v>
      </c>
      <c r="G18" s="12">
        <v>1.7999999999999999E-2</v>
      </c>
      <c r="H18" s="11"/>
      <c r="I18" s="4"/>
      <c r="J18" s="6"/>
      <c r="K18" s="11">
        <v>4.2300000000000004</v>
      </c>
      <c r="L18" s="4">
        <v>0.377</v>
      </c>
      <c r="M18" s="12">
        <v>3.7999999999999999E-2</v>
      </c>
      <c r="N18" s="11"/>
      <c r="O18" s="4"/>
      <c r="P18" s="12"/>
      <c r="Q18" s="11"/>
      <c r="R18" s="4"/>
      <c r="S18" s="12"/>
    </row>
    <row r="19" spans="1:19">
      <c r="A19" s="29">
        <v>10</v>
      </c>
      <c r="B19" s="11">
        <v>36.65</v>
      </c>
      <c r="C19" s="4">
        <v>0.44400000000000001</v>
      </c>
      <c r="D19" s="12">
        <v>6.7000000000000004E-2</v>
      </c>
      <c r="E19" s="11">
        <v>40.659999999999997</v>
      </c>
      <c r="F19" s="4">
        <v>0.19800000000000001</v>
      </c>
      <c r="G19" s="12">
        <v>0.02</v>
      </c>
      <c r="H19" s="11"/>
      <c r="I19" s="4"/>
      <c r="J19" s="6"/>
      <c r="K19" s="11">
        <v>4.5</v>
      </c>
      <c r="L19" s="4">
        <v>0.41399999999999998</v>
      </c>
      <c r="M19" s="12">
        <v>4.8000000000000001E-2</v>
      </c>
      <c r="N19" s="11"/>
      <c r="O19" s="4"/>
      <c r="P19" s="12"/>
      <c r="Q19" s="11"/>
      <c r="R19" s="4"/>
      <c r="S19" s="12"/>
    </row>
    <row r="20" spans="1:19">
      <c r="A20" s="29">
        <v>11</v>
      </c>
      <c r="B20" s="11">
        <v>39.270000000000003</v>
      </c>
      <c r="C20" s="4">
        <v>0.48099999999999998</v>
      </c>
      <c r="D20" s="12">
        <v>8.8999999999999996E-2</v>
      </c>
      <c r="E20" s="11">
        <v>41.62</v>
      </c>
      <c r="F20" s="4">
        <v>0.217</v>
      </c>
      <c r="G20" s="12">
        <v>2.1999999999999999E-2</v>
      </c>
      <c r="H20" s="11"/>
      <c r="I20" s="4"/>
      <c r="J20" s="6"/>
      <c r="K20" s="11">
        <v>4.9000000000000004</v>
      </c>
      <c r="L20" s="4">
        <v>0.46200000000000002</v>
      </c>
      <c r="M20" s="12">
        <v>7.6999999999999999E-2</v>
      </c>
      <c r="N20" s="11"/>
      <c r="O20" s="4"/>
      <c r="P20" s="12"/>
      <c r="Q20" s="11"/>
      <c r="R20" s="4"/>
      <c r="S20" s="12"/>
    </row>
    <row r="21" spans="1:19">
      <c r="A21" s="29">
        <v>12</v>
      </c>
      <c r="B21" s="11">
        <v>41.89</v>
      </c>
      <c r="C21" s="4">
        <v>0.51400000000000001</v>
      </c>
      <c r="D21" s="12">
        <v>0.108</v>
      </c>
      <c r="E21" s="11">
        <v>42.21</v>
      </c>
      <c r="F21" s="4">
        <v>0.22800000000000001</v>
      </c>
      <c r="G21" s="12">
        <v>2.3E-2</v>
      </c>
      <c r="H21" s="11"/>
      <c r="I21" s="4"/>
      <c r="J21" s="6"/>
      <c r="K21" s="11">
        <v>5.24</v>
      </c>
      <c r="L21" s="4">
        <v>0.496</v>
      </c>
      <c r="M21" s="12">
        <v>9.8000000000000004E-2</v>
      </c>
      <c r="N21" s="11"/>
      <c r="O21" s="4"/>
      <c r="P21" s="12"/>
      <c r="Q21" s="11"/>
      <c r="R21" s="4"/>
      <c r="S21" s="12"/>
    </row>
    <row r="22" spans="1:19">
      <c r="A22" s="29">
        <v>13</v>
      </c>
      <c r="B22" s="11">
        <v>46.61</v>
      </c>
      <c r="C22" s="4">
        <v>0.56299999999999994</v>
      </c>
      <c r="D22" s="12">
        <v>0.13800000000000001</v>
      </c>
      <c r="E22" s="11">
        <v>43.3</v>
      </c>
      <c r="F22" s="4">
        <v>0.247</v>
      </c>
      <c r="G22" s="12">
        <v>2.5000000000000001E-2</v>
      </c>
      <c r="H22" s="11"/>
      <c r="I22" s="4"/>
      <c r="J22" s="6"/>
      <c r="K22" s="11">
        <v>5.71</v>
      </c>
      <c r="L22" s="4">
        <v>0.53800000000000003</v>
      </c>
      <c r="M22" s="12">
        <v>0.123</v>
      </c>
      <c r="N22" s="11"/>
      <c r="O22" s="4"/>
      <c r="P22" s="12"/>
      <c r="Q22" s="11"/>
      <c r="R22" s="4"/>
      <c r="S22" s="12"/>
    </row>
    <row r="23" spans="1:19">
      <c r="A23" s="29">
        <v>14</v>
      </c>
      <c r="B23" s="11">
        <v>51.3</v>
      </c>
      <c r="C23" s="4">
        <v>0.60299999999999998</v>
      </c>
      <c r="D23" s="12">
        <v>0.16200000000000001</v>
      </c>
      <c r="E23" s="11">
        <v>45.3</v>
      </c>
      <c r="F23" s="4">
        <v>0.28100000000000003</v>
      </c>
      <c r="G23" s="12">
        <v>2.8000000000000001E-2</v>
      </c>
      <c r="H23" s="11"/>
      <c r="I23" s="4"/>
      <c r="J23" s="6"/>
      <c r="K23" s="11">
        <v>6.17</v>
      </c>
      <c r="L23" s="4">
        <v>0.57299999999999995</v>
      </c>
      <c r="M23" s="12">
        <v>0.14399999999999999</v>
      </c>
      <c r="N23" s="11"/>
      <c r="O23" s="4"/>
      <c r="P23" s="12"/>
      <c r="Q23" s="11"/>
      <c r="R23" s="4"/>
      <c r="S23" s="12"/>
    </row>
    <row r="24" spans="1:19">
      <c r="A24" s="29">
        <v>15</v>
      </c>
      <c r="B24" s="11">
        <v>54.75</v>
      </c>
      <c r="C24" s="4">
        <v>0.628</v>
      </c>
      <c r="D24" s="12">
        <v>0.17699999999999999</v>
      </c>
      <c r="E24" s="11">
        <v>46.26</v>
      </c>
      <c r="F24" s="4">
        <v>0.29499999999999998</v>
      </c>
      <c r="G24" s="12">
        <v>0.03</v>
      </c>
      <c r="H24" s="11"/>
      <c r="I24" s="4"/>
      <c r="J24" s="6"/>
      <c r="K24" s="11">
        <v>6.67</v>
      </c>
      <c r="L24" s="4">
        <v>0.60499999999999998</v>
      </c>
      <c r="M24" s="12">
        <v>0.16300000000000001</v>
      </c>
      <c r="N24" s="11"/>
      <c r="O24" s="4"/>
      <c r="P24" s="12"/>
      <c r="Q24" s="11"/>
      <c r="R24" s="4"/>
      <c r="S24" s="12"/>
    </row>
    <row r="25" spans="1:19">
      <c r="A25" s="29">
        <v>16</v>
      </c>
      <c r="B25" s="11">
        <v>59.92</v>
      </c>
      <c r="C25" s="4">
        <v>0.66</v>
      </c>
      <c r="D25" s="12">
        <v>0.19600000000000001</v>
      </c>
      <c r="E25" s="11">
        <v>47.35</v>
      </c>
      <c r="F25" s="4">
        <v>0.312</v>
      </c>
      <c r="G25" s="12">
        <v>3.1E-2</v>
      </c>
      <c r="H25" s="11"/>
      <c r="I25" s="4"/>
      <c r="J25" s="6"/>
      <c r="K25" s="11">
        <v>6.95</v>
      </c>
      <c r="L25" s="4">
        <v>0.621</v>
      </c>
      <c r="M25" s="12">
        <v>0.17199999999999999</v>
      </c>
      <c r="N25" s="11"/>
      <c r="O25" s="4"/>
      <c r="P25" s="12"/>
      <c r="Q25" s="11"/>
      <c r="R25" s="4"/>
      <c r="S25" s="12"/>
    </row>
    <row r="26" spans="1:19">
      <c r="A26" s="29">
        <v>17</v>
      </c>
      <c r="B26" s="11">
        <v>64.430000000000007</v>
      </c>
      <c r="C26" s="4">
        <v>0.68400000000000005</v>
      </c>
      <c r="D26" s="12">
        <v>0.21</v>
      </c>
      <c r="E26" s="11">
        <v>48.81</v>
      </c>
      <c r="F26" s="4">
        <v>0.33200000000000002</v>
      </c>
      <c r="G26" s="12">
        <v>3.3000000000000002E-2</v>
      </c>
      <c r="H26" s="11"/>
      <c r="I26" s="4"/>
      <c r="J26" s="6"/>
      <c r="K26" s="11">
        <v>7.41</v>
      </c>
      <c r="L26" s="4">
        <v>0.64400000000000002</v>
      </c>
      <c r="M26" s="12">
        <v>0.186</v>
      </c>
      <c r="N26" s="11"/>
      <c r="O26" s="4"/>
      <c r="P26" s="12"/>
      <c r="Q26" s="11"/>
      <c r="R26" s="4"/>
      <c r="S26" s="12"/>
    </row>
    <row r="27" spans="1:19">
      <c r="A27" s="29">
        <v>18</v>
      </c>
      <c r="B27" s="11">
        <v>73.42</v>
      </c>
      <c r="C27" s="4">
        <v>0.72299999999999998</v>
      </c>
      <c r="D27" s="12">
        <v>0.23400000000000001</v>
      </c>
      <c r="E27" s="11">
        <v>49.8</v>
      </c>
      <c r="F27" s="4">
        <v>0.34599999999999997</v>
      </c>
      <c r="G27" s="12">
        <v>3.5000000000000003E-2</v>
      </c>
      <c r="H27" s="11"/>
      <c r="I27" s="4"/>
      <c r="J27" s="6"/>
      <c r="K27" s="11">
        <v>8.82</v>
      </c>
      <c r="L27" s="4">
        <v>0.70099999999999996</v>
      </c>
      <c r="M27" s="12">
        <v>0.221</v>
      </c>
      <c r="N27" s="11"/>
      <c r="O27" s="4"/>
      <c r="P27" s="12"/>
      <c r="Q27" s="11"/>
      <c r="R27" s="4"/>
      <c r="S27" s="12"/>
    </row>
    <row r="28" spans="1:19">
      <c r="A28" s="29">
        <v>19</v>
      </c>
      <c r="B28" s="11">
        <v>86.41</v>
      </c>
      <c r="C28" s="4">
        <v>0.76400000000000001</v>
      </c>
      <c r="D28" s="12">
        <v>0.25900000000000001</v>
      </c>
      <c r="E28" s="11">
        <v>51.28</v>
      </c>
      <c r="F28" s="4">
        <v>0.36399999999999999</v>
      </c>
      <c r="G28" s="12">
        <v>3.5999999999999997E-2</v>
      </c>
      <c r="H28" s="11"/>
      <c r="I28" s="4"/>
      <c r="J28" s="6"/>
      <c r="K28" s="11">
        <v>10.119999999999999</v>
      </c>
      <c r="L28" s="4">
        <v>0.73899999999999999</v>
      </c>
      <c r="M28" s="12">
        <v>0.24399999999999999</v>
      </c>
      <c r="N28" s="11"/>
      <c r="O28" s="4"/>
      <c r="P28" s="12"/>
      <c r="Q28" s="11"/>
      <c r="R28" s="4"/>
      <c r="S28" s="12"/>
    </row>
    <row r="29" spans="1:19">
      <c r="A29" s="29">
        <v>20</v>
      </c>
      <c r="B29" s="11">
        <v>99.64</v>
      </c>
      <c r="C29" s="4">
        <v>0.79600000000000004</v>
      </c>
      <c r="D29" s="12">
        <v>0.27700000000000002</v>
      </c>
      <c r="E29" s="11">
        <v>52.46</v>
      </c>
      <c r="F29" s="4">
        <v>0.379</v>
      </c>
      <c r="G29" s="12">
        <v>3.7999999999999999E-2</v>
      </c>
      <c r="H29" s="11"/>
      <c r="I29" s="4"/>
      <c r="J29" s="6"/>
      <c r="K29" s="11">
        <v>10.99</v>
      </c>
      <c r="L29" s="4">
        <v>0.76</v>
      </c>
      <c r="M29" s="12">
        <v>0.25600000000000001</v>
      </c>
      <c r="N29" s="11"/>
      <c r="O29" s="4"/>
      <c r="P29" s="12"/>
      <c r="Q29" s="11"/>
      <c r="R29" s="4"/>
      <c r="S29" s="12"/>
    </row>
    <row r="30" spans="1:19">
      <c r="A30" s="29">
        <v>21</v>
      </c>
      <c r="B30" s="11">
        <v>111.4</v>
      </c>
      <c r="C30" s="4">
        <v>0.81699999999999995</v>
      </c>
      <c r="D30" s="12">
        <v>0.28999999999999998</v>
      </c>
      <c r="E30" s="11">
        <v>53.83</v>
      </c>
      <c r="F30" s="4">
        <v>0.39500000000000002</v>
      </c>
      <c r="G30" s="12">
        <v>3.9E-2</v>
      </c>
      <c r="H30" s="11"/>
      <c r="I30" s="4"/>
      <c r="J30" s="6"/>
      <c r="K30" s="11">
        <v>12.54</v>
      </c>
      <c r="L30" s="4">
        <v>0.79</v>
      </c>
      <c r="M30" s="12">
        <v>0.27400000000000002</v>
      </c>
      <c r="N30" s="11"/>
      <c r="O30" s="4"/>
      <c r="P30" s="12"/>
      <c r="Q30" s="11"/>
      <c r="R30" s="4"/>
      <c r="S30" s="12"/>
    </row>
    <row r="31" spans="1:19">
      <c r="A31" s="29">
        <v>22</v>
      </c>
      <c r="B31" s="11">
        <v>133.62</v>
      </c>
      <c r="C31" s="4">
        <v>0.84799999999999998</v>
      </c>
      <c r="D31" s="12">
        <v>0.309</v>
      </c>
      <c r="E31" s="11">
        <v>54.9</v>
      </c>
      <c r="F31" s="4">
        <v>0.40600000000000003</v>
      </c>
      <c r="G31" s="12">
        <v>4.3999999999999997E-2</v>
      </c>
      <c r="H31" s="11"/>
      <c r="I31" s="4"/>
      <c r="J31" s="6"/>
      <c r="K31" s="11">
        <v>13.78</v>
      </c>
      <c r="L31" s="4">
        <v>0.80900000000000005</v>
      </c>
      <c r="M31" s="12">
        <v>0.28499999999999998</v>
      </c>
      <c r="N31" s="11"/>
      <c r="O31" s="4"/>
      <c r="P31" s="12"/>
      <c r="Q31" s="11"/>
      <c r="R31" s="4"/>
      <c r="S31" s="12"/>
    </row>
    <row r="32" spans="1:19">
      <c r="A32" s="29">
        <v>23</v>
      </c>
      <c r="B32" s="11">
        <v>180.06</v>
      </c>
      <c r="C32" s="4">
        <v>0.88700000000000001</v>
      </c>
      <c r="D32" s="12">
        <v>0.33200000000000002</v>
      </c>
      <c r="E32" s="11">
        <v>56.7</v>
      </c>
      <c r="F32" s="4">
        <v>0.42499999999999999</v>
      </c>
      <c r="G32" s="12">
        <v>5.5E-2</v>
      </c>
      <c r="H32" s="11"/>
      <c r="I32" s="4"/>
      <c r="J32" s="6"/>
      <c r="K32" s="11">
        <v>14.97</v>
      </c>
      <c r="L32" s="4">
        <v>0.82399999999999995</v>
      </c>
      <c r="M32" s="12">
        <v>0.29399999999999998</v>
      </c>
      <c r="N32" s="11"/>
      <c r="O32" s="4"/>
      <c r="P32" s="12"/>
      <c r="Q32" s="11"/>
      <c r="R32" s="4"/>
      <c r="S32" s="12"/>
    </row>
    <row r="33" spans="1:19">
      <c r="A33" s="29">
        <v>24</v>
      </c>
      <c r="B33" s="11">
        <v>221.24</v>
      </c>
      <c r="C33" s="4">
        <v>0.90800000000000003</v>
      </c>
      <c r="D33" s="12">
        <v>0.34499999999999997</v>
      </c>
      <c r="E33" s="11">
        <v>58.13</v>
      </c>
      <c r="F33" s="4">
        <v>0.439</v>
      </c>
      <c r="G33" s="12">
        <v>6.4000000000000001E-2</v>
      </c>
      <c r="H33" s="11"/>
      <c r="I33" s="4"/>
      <c r="J33" s="6"/>
      <c r="K33" s="11">
        <v>17.11</v>
      </c>
      <c r="L33" s="4">
        <v>0.84599999999999997</v>
      </c>
      <c r="M33" s="12">
        <v>0.308</v>
      </c>
      <c r="N33" s="11"/>
      <c r="O33" s="4"/>
      <c r="P33" s="12"/>
      <c r="Q33" s="11"/>
      <c r="R33" s="4"/>
      <c r="S33" s="12"/>
    </row>
    <row r="34" spans="1:19">
      <c r="A34" s="29">
        <v>25</v>
      </c>
      <c r="B34" s="11">
        <v>279.73</v>
      </c>
      <c r="C34" s="4">
        <v>0.92700000000000005</v>
      </c>
      <c r="D34" s="12">
        <v>0.35599999999999998</v>
      </c>
      <c r="E34" s="11">
        <v>59.46</v>
      </c>
      <c r="F34" s="4">
        <v>0.45200000000000001</v>
      </c>
      <c r="G34" s="12">
        <v>7.0999999999999994E-2</v>
      </c>
      <c r="H34" s="11"/>
      <c r="I34" s="4"/>
      <c r="J34" s="6"/>
      <c r="K34" s="11">
        <v>20.39</v>
      </c>
      <c r="L34" s="4">
        <v>0.871</v>
      </c>
      <c r="M34" s="12">
        <v>0.32200000000000001</v>
      </c>
      <c r="N34" s="11"/>
      <c r="O34" s="4"/>
      <c r="P34" s="12"/>
      <c r="Q34" s="11"/>
      <c r="R34" s="4"/>
      <c r="S34" s="12"/>
    </row>
    <row r="35" spans="1:19">
      <c r="A35" s="29">
        <v>26</v>
      </c>
      <c r="B35" s="11">
        <v>370.99</v>
      </c>
      <c r="C35" s="4">
        <v>0.94499999999999995</v>
      </c>
      <c r="D35" s="12">
        <v>0.36699999999999999</v>
      </c>
      <c r="E35" s="11">
        <v>61.61</v>
      </c>
      <c r="F35" s="4">
        <v>0.47099999999999997</v>
      </c>
      <c r="G35" s="12">
        <v>8.3000000000000004E-2</v>
      </c>
      <c r="H35" s="11"/>
      <c r="I35" s="4"/>
      <c r="J35" s="6"/>
      <c r="K35" s="11">
        <v>24.02</v>
      </c>
      <c r="L35" s="4">
        <v>0.89</v>
      </c>
      <c r="M35" s="12">
        <v>0.33400000000000002</v>
      </c>
      <c r="N35" s="11"/>
      <c r="O35" s="4"/>
      <c r="P35" s="12"/>
      <c r="Q35" s="11"/>
      <c r="R35" s="4"/>
      <c r="S35" s="12"/>
    </row>
    <row r="36" spans="1:19">
      <c r="A36" s="29">
        <v>27</v>
      </c>
      <c r="B36" s="11">
        <v>554.38</v>
      </c>
      <c r="C36" s="4">
        <v>0.96299999999999997</v>
      </c>
      <c r="D36" s="12">
        <v>0.378</v>
      </c>
      <c r="E36" s="11">
        <v>64.599999999999994</v>
      </c>
      <c r="F36" s="4">
        <v>0.495</v>
      </c>
      <c r="G36" s="12">
        <v>9.7000000000000003E-2</v>
      </c>
      <c r="H36" s="11"/>
      <c r="I36" s="4"/>
      <c r="J36" s="6"/>
      <c r="K36" s="11">
        <v>31.26</v>
      </c>
      <c r="L36" s="4">
        <v>0.91600000000000004</v>
      </c>
      <c r="M36" s="12">
        <v>0.34899999999999998</v>
      </c>
      <c r="N36" s="11"/>
      <c r="O36" s="4"/>
      <c r="P36" s="12"/>
      <c r="Q36" s="11"/>
      <c r="R36" s="4"/>
      <c r="S36" s="12"/>
    </row>
    <row r="37" spans="1:19" ht="15.75" thickBot="1">
      <c r="A37" s="29">
        <v>28</v>
      </c>
      <c r="B37" s="31">
        <v>9999999</v>
      </c>
      <c r="C37" s="4">
        <v>0.96299999999999997</v>
      </c>
      <c r="D37" s="12">
        <v>0.378</v>
      </c>
      <c r="E37" s="11">
        <v>67.97</v>
      </c>
      <c r="F37" s="4">
        <v>0.52100000000000002</v>
      </c>
      <c r="G37" s="12">
        <v>0.112</v>
      </c>
      <c r="H37" s="11"/>
      <c r="I37" s="4"/>
      <c r="J37" s="6"/>
      <c r="K37" s="11">
        <v>44.53</v>
      </c>
      <c r="L37" s="4">
        <v>0.94099999999999995</v>
      </c>
      <c r="M37" s="12">
        <v>0.36399999999999999</v>
      </c>
      <c r="N37" s="11"/>
      <c r="O37" s="4"/>
      <c r="P37" s="12"/>
      <c r="Q37" s="11"/>
      <c r="R37" s="4"/>
      <c r="S37" s="12"/>
    </row>
    <row r="38" spans="1:19" ht="15.75" thickBot="1">
      <c r="A38" s="50">
        <v>29</v>
      </c>
      <c r="B38" s="10"/>
      <c r="C38" s="48"/>
      <c r="D38" s="49"/>
      <c r="E38" s="7">
        <v>71.22</v>
      </c>
      <c r="F38" s="4">
        <v>0.54200000000000004</v>
      </c>
      <c r="G38" s="12">
        <v>0.125</v>
      </c>
      <c r="H38" s="11"/>
      <c r="I38" s="4"/>
      <c r="J38" s="6"/>
      <c r="K38" s="31">
        <v>9999999</v>
      </c>
      <c r="L38" s="4">
        <v>0.94099999999999995</v>
      </c>
      <c r="M38" s="12">
        <v>0.36399999999999999</v>
      </c>
      <c r="N38" s="11"/>
      <c r="O38" s="4"/>
      <c r="P38" s="12"/>
      <c r="Q38" s="11"/>
      <c r="R38" s="4"/>
      <c r="S38" s="12"/>
    </row>
    <row r="39" spans="1:19">
      <c r="A39" s="50">
        <v>30</v>
      </c>
      <c r="B39" s="11"/>
      <c r="C39" s="4"/>
      <c r="D39" s="12"/>
      <c r="E39" s="7">
        <v>73.25</v>
      </c>
      <c r="F39" s="4">
        <v>0.55500000000000005</v>
      </c>
      <c r="G39" s="12">
        <v>0.13300000000000001</v>
      </c>
      <c r="H39" s="11"/>
      <c r="I39" s="4"/>
      <c r="J39" s="6"/>
      <c r="K39" s="10"/>
      <c r="L39" s="48"/>
      <c r="M39" s="49"/>
      <c r="N39" s="7"/>
      <c r="O39" s="4"/>
      <c r="P39" s="12"/>
      <c r="Q39" s="11"/>
      <c r="R39" s="4"/>
      <c r="S39" s="12"/>
    </row>
    <row r="40" spans="1:19">
      <c r="A40" s="50">
        <v>31</v>
      </c>
      <c r="B40" s="11"/>
      <c r="C40" s="4"/>
      <c r="D40" s="12"/>
      <c r="E40" s="7">
        <v>75.900000000000006</v>
      </c>
      <c r="F40" s="4">
        <v>0.57099999999999995</v>
      </c>
      <c r="G40" s="12">
        <v>0.14199999999999999</v>
      </c>
      <c r="H40" s="11"/>
      <c r="I40" s="4"/>
      <c r="J40" s="6"/>
      <c r="K40" s="11"/>
      <c r="L40" s="4"/>
      <c r="M40" s="12"/>
      <c r="N40" s="7"/>
      <c r="O40" s="4"/>
      <c r="P40" s="12"/>
      <c r="Q40" s="11"/>
      <c r="R40" s="4"/>
      <c r="S40" s="12"/>
    </row>
    <row r="41" spans="1:19">
      <c r="A41" s="50">
        <v>32</v>
      </c>
      <c r="B41" s="11"/>
      <c r="C41" s="4"/>
      <c r="D41" s="12"/>
      <c r="E41" s="7">
        <v>79.91</v>
      </c>
      <c r="F41" s="4">
        <v>0.59199999999999997</v>
      </c>
      <c r="G41" s="12">
        <v>0.155</v>
      </c>
      <c r="H41" s="11"/>
      <c r="I41" s="4"/>
      <c r="J41" s="6"/>
      <c r="K41" s="11"/>
      <c r="L41" s="4"/>
      <c r="M41" s="12"/>
      <c r="N41" s="7"/>
      <c r="O41" s="4"/>
      <c r="P41" s="12"/>
      <c r="Q41" s="11"/>
      <c r="R41" s="4"/>
      <c r="S41" s="12"/>
    </row>
    <row r="42" spans="1:19">
      <c r="A42" s="50">
        <v>33</v>
      </c>
      <c r="B42" s="11"/>
      <c r="C42" s="4"/>
      <c r="D42" s="12"/>
      <c r="E42" s="7">
        <v>85.36</v>
      </c>
      <c r="F42" s="4">
        <v>0.61799999999999999</v>
      </c>
      <c r="G42" s="12">
        <v>0.17100000000000001</v>
      </c>
      <c r="H42" s="11"/>
      <c r="I42" s="4"/>
      <c r="J42" s="6"/>
      <c r="K42" s="11"/>
      <c r="L42" s="4"/>
      <c r="M42" s="12"/>
      <c r="N42" s="7"/>
      <c r="O42" s="4"/>
      <c r="P42" s="12"/>
      <c r="Q42" s="11"/>
      <c r="R42" s="4"/>
      <c r="S42" s="12"/>
    </row>
    <row r="43" spans="1:19" ht="15.75" thickBot="1">
      <c r="A43" s="50">
        <v>34</v>
      </c>
      <c r="B43" s="11"/>
      <c r="C43" s="4"/>
      <c r="D43" s="12"/>
      <c r="E43" s="7">
        <v>89.72</v>
      </c>
      <c r="F43" s="4">
        <v>0.63700000000000001</v>
      </c>
      <c r="G43" s="12">
        <v>0.182</v>
      </c>
      <c r="H43" s="31"/>
      <c r="I43" s="32"/>
      <c r="J43" s="54"/>
      <c r="K43" s="11"/>
      <c r="L43" s="4"/>
      <c r="M43" s="12"/>
      <c r="N43" s="7"/>
      <c r="O43" s="4"/>
      <c r="P43" s="12"/>
      <c r="Q43" s="11"/>
      <c r="R43" s="4"/>
      <c r="S43" s="12"/>
    </row>
    <row r="44" spans="1:19">
      <c r="A44" s="50">
        <v>35</v>
      </c>
      <c r="B44" s="11"/>
      <c r="C44" s="4"/>
      <c r="D44" s="12"/>
      <c r="E44" s="7">
        <v>94.47</v>
      </c>
      <c r="F44" s="4">
        <v>0.65500000000000003</v>
      </c>
      <c r="G44" s="12">
        <v>0.193</v>
      </c>
      <c r="H44" s="10"/>
      <c r="I44" s="48"/>
      <c r="J44" s="76"/>
      <c r="K44" s="11"/>
      <c r="L44" s="4"/>
      <c r="M44" s="12"/>
      <c r="N44" s="7"/>
      <c r="O44" s="4"/>
      <c r="P44" s="12"/>
      <c r="Q44" s="11"/>
      <c r="R44" s="4"/>
      <c r="S44" s="12"/>
    </row>
    <row r="45" spans="1:19">
      <c r="A45" s="50">
        <v>36</v>
      </c>
      <c r="B45" s="11"/>
      <c r="C45" s="4"/>
      <c r="D45" s="12"/>
      <c r="E45" s="7">
        <v>98.69</v>
      </c>
      <c r="F45" s="4">
        <v>0.67</v>
      </c>
      <c r="G45" s="12">
        <v>0.20200000000000001</v>
      </c>
      <c r="H45" s="11"/>
      <c r="I45" s="4"/>
      <c r="J45" s="6"/>
      <c r="K45" s="11"/>
      <c r="L45" s="4"/>
      <c r="M45" s="12"/>
      <c r="N45" s="7"/>
      <c r="O45" s="4"/>
      <c r="P45" s="12"/>
      <c r="Q45" s="11"/>
      <c r="R45" s="4"/>
      <c r="S45" s="12"/>
    </row>
    <row r="46" spans="1:19">
      <c r="A46" s="50">
        <v>37</v>
      </c>
      <c r="B46" s="11"/>
      <c r="C46" s="4"/>
      <c r="D46" s="12"/>
      <c r="E46" s="7">
        <v>102.56</v>
      </c>
      <c r="F46" s="4">
        <v>0.68200000000000005</v>
      </c>
      <c r="G46" s="12">
        <v>0.20899999999999999</v>
      </c>
      <c r="H46" s="11"/>
      <c r="I46" s="4"/>
      <c r="J46" s="6"/>
      <c r="K46" s="11"/>
      <c r="L46" s="4"/>
      <c r="M46" s="12"/>
      <c r="N46" s="7"/>
      <c r="O46" s="4"/>
      <c r="P46" s="12"/>
      <c r="Q46" s="11"/>
      <c r="R46" s="4"/>
      <c r="S46" s="12"/>
    </row>
    <row r="47" spans="1:19">
      <c r="A47" s="50">
        <v>38</v>
      </c>
      <c r="B47" s="11"/>
      <c r="C47" s="4"/>
      <c r="D47" s="12"/>
      <c r="E47" s="7">
        <v>112.09</v>
      </c>
      <c r="F47" s="4">
        <v>0.70899999999999996</v>
      </c>
      <c r="G47" s="12">
        <v>0.22600000000000001</v>
      </c>
      <c r="H47" s="11"/>
      <c r="I47" s="4"/>
      <c r="J47" s="6"/>
      <c r="K47" s="11"/>
      <c r="L47" s="4"/>
      <c r="M47" s="12"/>
      <c r="N47" s="7"/>
      <c r="O47" s="4"/>
      <c r="P47" s="12"/>
      <c r="Q47" s="11"/>
      <c r="R47" s="4"/>
      <c r="S47" s="12"/>
    </row>
    <row r="48" spans="1:19">
      <c r="A48" s="50">
        <v>39</v>
      </c>
      <c r="B48" s="11"/>
      <c r="C48" s="4"/>
      <c r="D48" s="12"/>
      <c r="E48" s="7">
        <v>130.19999999999999</v>
      </c>
      <c r="F48" s="4">
        <v>0.75</v>
      </c>
      <c r="G48" s="12">
        <v>0.25</v>
      </c>
      <c r="H48" s="11"/>
      <c r="I48" s="4"/>
      <c r="J48" s="6"/>
      <c r="K48" s="11"/>
      <c r="L48" s="4"/>
      <c r="M48" s="12"/>
      <c r="N48" s="7"/>
      <c r="O48" s="4"/>
      <c r="P48" s="12"/>
      <c r="Q48" s="11"/>
      <c r="R48" s="4"/>
      <c r="S48" s="12"/>
    </row>
    <row r="49" spans="1:19">
      <c r="A49" s="50">
        <v>40</v>
      </c>
      <c r="B49" s="11"/>
      <c r="C49" s="4"/>
      <c r="D49" s="12"/>
      <c r="E49" s="7">
        <v>153.6</v>
      </c>
      <c r="F49" s="4">
        <v>0.78800000000000003</v>
      </c>
      <c r="G49" s="12">
        <v>0.27300000000000002</v>
      </c>
      <c r="H49" s="11"/>
      <c r="I49" s="4"/>
      <c r="J49" s="6"/>
      <c r="K49" s="11"/>
      <c r="L49" s="4"/>
      <c r="M49" s="12"/>
      <c r="N49" s="7"/>
      <c r="O49" s="4"/>
      <c r="P49" s="12"/>
      <c r="Q49" s="11"/>
      <c r="R49" s="4"/>
      <c r="S49" s="12"/>
    </row>
    <row r="50" spans="1:19">
      <c r="A50" s="50">
        <v>41</v>
      </c>
      <c r="B50" s="11"/>
      <c r="C50" s="4"/>
      <c r="D50" s="12"/>
      <c r="E50" s="7">
        <v>183.86</v>
      </c>
      <c r="F50" s="4">
        <v>0.82299999999999995</v>
      </c>
      <c r="G50" s="12">
        <v>0.29399999999999998</v>
      </c>
      <c r="H50" s="11"/>
      <c r="I50" s="4"/>
      <c r="J50" s="6"/>
      <c r="K50" s="11"/>
      <c r="L50" s="4"/>
      <c r="M50" s="12"/>
      <c r="N50" s="7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12"/>
      <c r="E51" s="7">
        <v>269.98</v>
      </c>
      <c r="F51" s="4">
        <v>0.879</v>
      </c>
      <c r="G51" s="12">
        <v>0.32800000000000001</v>
      </c>
      <c r="H51" s="11"/>
      <c r="I51" s="4"/>
      <c r="J51" s="6"/>
      <c r="K51" s="11"/>
      <c r="L51" s="4"/>
      <c r="M51" s="12"/>
      <c r="N51" s="7"/>
      <c r="O51" s="4"/>
      <c r="P51" s="12"/>
      <c r="Q51" s="11"/>
      <c r="R51" s="4"/>
      <c r="S51" s="12"/>
    </row>
    <row r="52" spans="1:19" ht="15.75" thickBot="1">
      <c r="A52" s="50">
        <v>43</v>
      </c>
      <c r="B52" s="11"/>
      <c r="C52" s="4"/>
      <c r="D52" s="12"/>
      <c r="E52" s="55">
        <v>9999999</v>
      </c>
      <c r="F52" s="4">
        <v>0.879</v>
      </c>
      <c r="G52" s="12">
        <v>0.32800000000000001</v>
      </c>
      <c r="H52" s="11"/>
      <c r="I52" s="4"/>
      <c r="J52" s="6"/>
      <c r="K52" s="11"/>
      <c r="L52" s="4"/>
      <c r="M52" s="12"/>
      <c r="N52" s="7"/>
      <c r="O52" s="4"/>
      <c r="P52" s="12"/>
      <c r="Q52" s="31"/>
      <c r="R52" s="32"/>
      <c r="S52" s="33"/>
    </row>
    <row r="53" spans="1:19">
      <c r="A53" s="50">
        <v>44</v>
      </c>
      <c r="B53" s="11"/>
      <c r="C53" s="4"/>
      <c r="D53" s="6"/>
      <c r="E53" s="10"/>
      <c r="F53" s="48"/>
      <c r="G53" s="49"/>
      <c r="H53" s="7"/>
      <c r="I53" s="4"/>
      <c r="J53" s="6"/>
      <c r="K53" s="11"/>
      <c r="L53" s="4"/>
      <c r="M53" s="12"/>
      <c r="N53" s="7"/>
      <c r="O53" s="4"/>
      <c r="P53" s="12"/>
      <c r="Q53" s="10"/>
      <c r="R53" s="48"/>
      <c r="S53" s="49"/>
    </row>
    <row r="54" spans="1:19" ht="15.75" thickBot="1">
      <c r="A54" s="50">
        <v>45</v>
      </c>
      <c r="B54" s="11"/>
      <c r="C54" s="4"/>
      <c r="D54" s="6"/>
      <c r="E54" s="11"/>
      <c r="F54" s="4"/>
      <c r="G54" s="12"/>
      <c r="H54" s="7"/>
      <c r="I54" s="4"/>
      <c r="J54" s="6"/>
      <c r="K54" s="11"/>
      <c r="L54" s="4"/>
      <c r="M54" s="12"/>
      <c r="N54" s="55"/>
      <c r="O54" s="32"/>
      <c r="P54" s="33"/>
      <c r="Q54" s="11"/>
      <c r="R54" s="4"/>
      <c r="S54" s="12"/>
    </row>
    <row r="55" spans="1:19">
      <c r="A55" s="50">
        <v>46</v>
      </c>
      <c r="B55" s="11"/>
      <c r="C55" s="4"/>
      <c r="D55" s="6"/>
      <c r="E55" s="11"/>
      <c r="F55" s="4"/>
      <c r="G55" s="12"/>
      <c r="H55" s="7"/>
      <c r="I55" s="4"/>
      <c r="J55" s="6"/>
      <c r="K55" s="11"/>
      <c r="L55" s="4"/>
      <c r="M55" s="12"/>
      <c r="N55" s="41"/>
      <c r="O55" s="48"/>
      <c r="P55" s="49"/>
      <c r="Q55" s="11"/>
      <c r="R55" s="4"/>
      <c r="S55" s="12"/>
    </row>
    <row r="56" spans="1:19">
      <c r="A56" s="50">
        <v>47</v>
      </c>
      <c r="B56" s="11"/>
      <c r="C56" s="4"/>
      <c r="D56" s="6"/>
      <c r="E56" s="11"/>
      <c r="F56" s="4"/>
      <c r="G56" s="12"/>
      <c r="H56" s="7"/>
      <c r="I56" s="4"/>
      <c r="J56" s="6"/>
      <c r="K56" s="11"/>
      <c r="L56" s="4"/>
      <c r="M56" s="12"/>
      <c r="N56" s="7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6"/>
      <c r="E57" s="11"/>
      <c r="F57" s="4"/>
      <c r="G57" s="12"/>
      <c r="H57" s="7"/>
      <c r="I57" s="4"/>
      <c r="J57" s="6"/>
      <c r="K57" s="11"/>
      <c r="L57" s="4"/>
      <c r="M57" s="12"/>
      <c r="N57" s="7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6"/>
      <c r="E58" s="11"/>
      <c r="F58" s="4"/>
      <c r="G58" s="12"/>
      <c r="H58" s="7"/>
      <c r="I58" s="4"/>
      <c r="J58" s="6"/>
      <c r="K58" s="11"/>
      <c r="L58" s="4"/>
      <c r="M58" s="12"/>
      <c r="N58" s="7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9"/>
      <c r="E59" s="16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20.37</v>
      </c>
      <c r="C61" s="37"/>
      <c r="D61" s="38"/>
      <c r="E61" s="16">
        <v>32.590000000000003</v>
      </c>
      <c r="F61" s="37"/>
      <c r="G61" s="38"/>
      <c r="H61" s="16"/>
      <c r="I61" s="37"/>
      <c r="J61" s="38"/>
      <c r="K61" s="16">
        <v>2.64</v>
      </c>
      <c r="L61" s="37"/>
      <c r="M61" s="38"/>
      <c r="N61" s="16"/>
      <c r="O61" s="37"/>
      <c r="P61" s="38"/>
      <c r="Q61" s="42"/>
      <c r="R61" s="37"/>
      <c r="S61" s="38"/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2"/>
  <sheetViews>
    <sheetView zoomScale="85" zoomScaleNormal="85" workbookViewId="0">
      <pane ySplit="9" topLeftCell="A37" activePane="bottomLeft" state="frozen"/>
      <selection pane="bottomLeft" activeCell="K42" sqref="K42"/>
    </sheetView>
  </sheetViews>
  <sheetFormatPr defaultRowHeight="15"/>
  <cols>
    <col min="1" max="1" width="33.85546875" customWidth="1"/>
    <col min="2" max="19" width="14.140625" customWidth="1"/>
  </cols>
  <sheetData>
    <row r="1" spans="1:19">
      <c r="A1" s="159" t="s">
        <v>95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</row>
    <row r="3" spans="1:19">
      <c r="A3" s="160" t="s">
        <v>29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19" ht="15.75" thickBot="1"/>
    <row r="5" spans="1:19" ht="25.5" customHeight="1">
      <c r="A5" s="161" t="s">
        <v>74</v>
      </c>
      <c r="B5" s="155" t="s">
        <v>69</v>
      </c>
      <c r="C5" s="156"/>
      <c r="D5" s="157"/>
      <c r="E5" s="155" t="s">
        <v>75</v>
      </c>
      <c r="F5" s="156"/>
      <c r="G5" s="157"/>
      <c r="H5" s="158" t="s">
        <v>72</v>
      </c>
      <c r="I5" s="156"/>
      <c r="J5" s="164"/>
      <c r="K5" s="155" t="s">
        <v>73</v>
      </c>
      <c r="L5" s="156"/>
      <c r="M5" s="157"/>
      <c r="N5" s="155" t="s">
        <v>84</v>
      </c>
      <c r="O5" s="156"/>
      <c r="P5" s="157"/>
      <c r="Q5" s="158" t="s">
        <v>85</v>
      </c>
      <c r="R5" s="156"/>
      <c r="S5" s="157"/>
    </row>
    <row r="6" spans="1:19" ht="76.5" customHeight="1">
      <c r="A6" s="162"/>
      <c r="B6" s="11" t="s">
        <v>76</v>
      </c>
      <c r="C6" s="3" t="s">
        <v>77</v>
      </c>
      <c r="D6" s="44" t="s">
        <v>8</v>
      </c>
      <c r="E6" s="11" t="s">
        <v>76</v>
      </c>
      <c r="F6" s="3" t="s">
        <v>77</v>
      </c>
      <c r="G6" s="44" t="s">
        <v>8</v>
      </c>
      <c r="H6" s="7" t="s">
        <v>76</v>
      </c>
      <c r="I6" s="3" t="s">
        <v>77</v>
      </c>
      <c r="J6" s="5" t="s">
        <v>8</v>
      </c>
      <c r="K6" s="11" t="s">
        <v>76</v>
      </c>
      <c r="L6" s="3" t="s">
        <v>77</v>
      </c>
      <c r="M6" s="44" t="s">
        <v>8</v>
      </c>
      <c r="N6" s="11" t="s">
        <v>76</v>
      </c>
      <c r="O6" s="3" t="s">
        <v>77</v>
      </c>
      <c r="P6" s="44" t="s">
        <v>8</v>
      </c>
      <c r="Q6" s="7" t="s">
        <v>76</v>
      </c>
      <c r="R6" s="3" t="s">
        <v>77</v>
      </c>
      <c r="S6" s="44" t="s">
        <v>8</v>
      </c>
    </row>
    <row r="7" spans="1:19" ht="26.25" thickBot="1">
      <c r="A7" s="163"/>
      <c r="B7" s="16" t="s">
        <v>78</v>
      </c>
      <c r="C7" s="36" t="s">
        <v>70</v>
      </c>
      <c r="D7" s="46" t="s">
        <v>70</v>
      </c>
      <c r="E7" s="16" t="s">
        <v>79</v>
      </c>
      <c r="F7" s="36" t="s">
        <v>70</v>
      </c>
      <c r="G7" s="46" t="s">
        <v>70</v>
      </c>
      <c r="H7" s="42" t="s">
        <v>83</v>
      </c>
      <c r="I7" s="36" t="s">
        <v>70</v>
      </c>
      <c r="J7" s="45" t="s">
        <v>70</v>
      </c>
      <c r="K7" s="16" t="s">
        <v>83</v>
      </c>
      <c r="L7" s="36" t="s">
        <v>70</v>
      </c>
      <c r="M7" s="46" t="s">
        <v>70</v>
      </c>
      <c r="N7" s="16" t="s">
        <v>86</v>
      </c>
      <c r="O7" s="36" t="s">
        <v>70</v>
      </c>
      <c r="P7" s="46" t="s">
        <v>70</v>
      </c>
      <c r="Q7" s="42" t="s">
        <v>79</v>
      </c>
      <c r="R7" s="36" t="s">
        <v>70</v>
      </c>
      <c r="S7" s="46" t="s">
        <v>70</v>
      </c>
    </row>
    <row r="8" spans="1:19" ht="15.75" thickBot="1">
      <c r="A8" s="28">
        <v>1</v>
      </c>
      <c r="B8" s="79">
        <v>2</v>
      </c>
      <c r="C8" s="80">
        <v>3</v>
      </c>
      <c r="D8" s="81">
        <v>4</v>
      </c>
      <c r="E8" s="24">
        <v>5</v>
      </c>
      <c r="F8" s="25">
        <v>6</v>
      </c>
      <c r="G8" s="26">
        <v>7</v>
      </c>
      <c r="H8" s="24">
        <v>2</v>
      </c>
      <c r="I8" s="25">
        <v>3</v>
      </c>
      <c r="J8" s="27">
        <v>4</v>
      </c>
      <c r="K8" s="24">
        <v>5</v>
      </c>
      <c r="L8" s="25">
        <v>6</v>
      </c>
      <c r="M8" s="26">
        <v>7</v>
      </c>
      <c r="N8" s="24">
        <v>2</v>
      </c>
      <c r="O8" s="25">
        <v>3</v>
      </c>
      <c r="P8" s="26">
        <v>4</v>
      </c>
      <c r="Q8" s="24">
        <v>5</v>
      </c>
      <c r="R8" s="25">
        <v>6</v>
      </c>
      <c r="S8" s="26">
        <v>7</v>
      </c>
    </row>
    <row r="9" spans="1:19">
      <c r="A9" s="39" t="s">
        <v>81</v>
      </c>
      <c r="B9" s="43">
        <v>0</v>
      </c>
      <c r="C9" s="48">
        <v>0</v>
      </c>
      <c r="D9" s="76">
        <v>0</v>
      </c>
      <c r="E9" s="43">
        <v>0</v>
      </c>
      <c r="F9" s="48">
        <v>0</v>
      </c>
      <c r="G9" s="49">
        <v>0</v>
      </c>
      <c r="H9" s="47">
        <v>0</v>
      </c>
      <c r="I9" s="48">
        <v>0</v>
      </c>
      <c r="J9" s="76">
        <v>0</v>
      </c>
      <c r="K9" s="43">
        <v>0</v>
      </c>
      <c r="L9" s="48">
        <v>0</v>
      </c>
      <c r="M9" s="49">
        <v>0</v>
      </c>
      <c r="N9" s="47">
        <v>0</v>
      </c>
      <c r="O9" s="48">
        <v>0</v>
      </c>
      <c r="P9" s="49">
        <v>0</v>
      </c>
      <c r="Q9" s="43">
        <v>0</v>
      </c>
      <c r="R9" s="21">
        <v>0</v>
      </c>
      <c r="S9" s="22">
        <v>0</v>
      </c>
    </row>
    <row r="10" spans="1:19">
      <c r="A10" s="50">
        <v>1</v>
      </c>
      <c r="B10" s="11">
        <v>11.1</v>
      </c>
      <c r="C10" s="4">
        <v>0</v>
      </c>
      <c r="D10" s="6">
        <v>0</v>
      </c>
      <c r="E10" s="11">
        <v>30.8</v>
      </c>
      <c r="F10" s="4">
        <v>0</v>
      </c>
      <c r="G10" s="12">
        <v>0</v>
      </c>
      <c r="H10" s="7">
        <v>0.17</v>
      </c>
      <c r="I10" s="4">
        <v>0</v>
      </c>
      <c r="J10" s="6">
        <v>0</v>
      </c>
      <c r="K10" s="11">
        <v>0.45</v>
      </c>
      <c r="L10" s="4">
        <v>0</v>
      </c>
      <c r="M10" s="12">
        <v>0</v>
      </c>
      <c r="N10" s="7"/>
      <c r="O10" s="4"/>
      <c r="P10" s="12"/>
      <c r="Q10" s="11"/>
      <c r="R10" s="4"/>
      <c r="S10" s="12"/>
    </row>
    <row r="11" spans="1:19">
      <c r="A11" s="50">
        <v>2</v>
      </c>
      <c r="B11" s="11">
        <v>11.5</v>
      </c>
      <c r="C11" s="4">
        <v>0.03</v>
      </c>
      <c r="D11" s="6">
        <v>0</v>
      </c>
      <c r="E11" s="11">
        <v>32.5</v>
      </c>
      <c r="F11" s="4">
        <v>2.8000000000000001E-2</v>
      </c>
      <c r="G11" s="12">
        <v>0</v>
      </c>
      <c r="H11" s="7">
        <v>0.19</v>
      </c>
      <c r="I11" s="4">
        <v>8.3000000000000004E-2</v>
      </c>
      <c r="J11" s="6">
        <v>0</v>
      </c>
      <c r="K11" s="11">
        <v>0.48</v>
      </c>
      <c r="L11" s="4">
        <v>2.5000000000000001E-2</v>
      </c>
      <c r="M11" s="12">
        <v>0</v>
      </c>
      <c r="N11" s="7"/>
      <c r="O11" s="4"/>
      <c r="P11" s="12"/>
      <c r="Q11" s="11"/>
      <c r="R11" s="4"/>
      <c r="S11" s="12"/>
    </row>
    <row r="12" spans="1:19">
      <c r="A12" s="50">
        <v>3</v>
      </c>
      <c r="B12" s="11">
        <v>12</v>
      </c>
      <c r="C12" s="4">
        <v>6.8000000000000005E-2</v>
      </c>
      <c r="D12" s="6">
        <v>0</v>
      </c>
      <c r="E12" s="11">
        <v>33.6</v>
      </c>
      <c r="F12" s="4">
        <v>5.7000000000000002E-2</v>
      </c>
      <c r="G12" s="12">
        <v>0</v>
      </c>
      <c r="H12" s="7">
        <v>0.19</v>
      </c>
      <c r="I12" s="4">
        <v>9.7000000000000003E-2</v>
      </c>
      <c r="J12" s="6">
        <v>0.01</v>
      </c>
      <c r="K12" s="11">
        <v>0.51</v>
      </c>
      <c r="L12" s="4">
        <v>8.1000000000000003E-2</v>
      </c>
      <c r="M12" s="12">
        <v>0</v>
      </c>
      <c r="N12" s="7"/>
      <c r="O12" s="4"/>
      <c r="P12" s="12"/>
      <c r="Q12" s="11"/>
      <c r="R12" s="4"/>
      <c r="S12" s="12"/>
    </row>
    <row r="13" spans="1:19">
      <c r="A13" s="50">
        <v>4</v>
      </c>
      <c r="B13" s="11">
        <v>12.6</v>
      </c>
      <c r="C13" s="4">
        <v>0.108</v>
      </c>
      <c r="D13" s="6">
        <v>1.0999999999999999E-2</v>
      </c>
      <c r="E13" s="11">
        <v>34.9</v>
      </c>
      <c r="F13" s="4">
        <v>9.4E-2</v>
      </c>
      <c r="G13" s="12">
        <v>0</v>
      </c>
      <c r="H13" s="7">
        <v>0.19</v>
      </c>
      <c r="I13" s="4">
        <v>0.1</v>
      </c>
      <c r="J13" s="6">
        <v>0.01</v>
      </c>
      <c r="K13" s="11">
        <v>0.52</v>
      </c>
      <c r="L13" s="4">
        <v>0.108</v>
      </c>
      <c r="M13" s="12">
        <v>1.0999999999999999E-2</v>
      </c>
      <c r="N13" s="7"/>
      <c r="O13" s="4"/>
      <c r="P13" s="12"/>
      <c r="Q13" s="11"/>
      <c r="R13" s="4"/>
      <c r="S13" s="12"/>
    </row>
    <row r="14" spans="1:19">
      <c r="A14" s="50">
        <v>5</v>
      </c>
      <c r="B14" s="11">
        <v>13.1</v>
      </c>
      <c r="C14" s="4">
        <v>0.14699999999999999</v>
      </c>
      <c r="D14" s="6">
        <v>1.4999999999999999E-2</v>
      </c>
      <c r="E14" s="11">
        <v>36.6</v>
      </c>
      <c r="F14" s="4">
        <v>0.13700000000000001</v>
      </c>
      <c r="G14" s="12">
        <v>1.4E-2</v>
      </c>
      <c r="H14" s="7">
        <v>0.21</v>
      </c>
      <c r="I14" s="4">
        <v>0.157</v>
      </c>
      <c r="J14" s="6">
        <v>1.6E-2</v>
      </c>
      <c r="K14" s="11">
        <v>0.54</v>
      </c>
      <c r="L14" s="4">
        <v>0.13600000000000001</v>
      </c>
      <c r="M14" s="12">
        <v>1.4E-2</v>
      </c>
      <c r="N14" s="7"/>
      <c r="O14" s="4"/>
      <c r="P14" s="12"/>
      <c r="Q14" s="11"/>
      <c r="R14" s="4"/>
      <c r="S14" s="12"/>
    </row>
    <row r="15" spans="1:19">
      <c r="A15" s="50">
        <v>6</v>
      </c>
      <c r="B15" s="11">
        <v>13.7</v>
      </c>
      <c r="C15" s="4">
        <v>0.185</v>
      </c>
      <c r="D15" s="6">
        <v>1.7999999999999999E-2</v>
      </c>
      <c r="E15" s="11">
        <v>38.200000000000003</v>
      </c>
      <c r="F15" s="4">
        <v>0.17100000000000001</v>
      </c>
      <c r="G15" s="12">
        <v>1.7000000000000001E-2</v>
      </c>
      <c r="H15" s="7">
        <v>0.22</v>
      </c>
      <c r="I15" s="4">
        <v>0.20799999999999999</v>
      </c>
      <c r="J15" s="6">
        <v>2.1000000000000001E-2</v>
      </c>
      <c r="K15" s="11">
        <v>0.56999999999999995</v>
      </c>
      <c r="L15" s="4">
        <v>0.18</v>
      </c>
      <c r="M15" s="12">
        <v>1.7999999999999999E-2</v>
      </c>
      <c r="N15" s="7"/>
      <c r="O15" s="4"/>
      <c r="P15" s="12"/>
      <c r="Q15" s="11"/>
      <c r="R15" s="4"/>
      <c r="S15" s="12"/>
    </row>
    <row r="16" spans="1:19">
      <c r="A16" s="50">
        <v>7</v>
      </c>
      <c r="B16" s="11">
        <v>14.4</v>
      </c>
      <c r="C16" s="4">
        <v>0.223</v>
      </c>
      <c r="D16" s="6">
        <v>2.1999999999999999E-2</v>
      </c>
      <c r="E16" s="11">
        <v>39.5</v>
      </c>
      <c r="F16" s="4">
        <v>0.19800000000000001</v>
      </c>
      <c r="G16" s="12">
        <v>0.02</v>
      </c>
      <c r="H16" s="7">
        <v>0.22</v>
      </c>
      <c r="I16" s="4">
        <v>0.21299999999999999</v>
      </c>
      <c r="J16" s="6">
        <v>2.1000000000000001E-2</v>
      </c>
      <c r="K16" s="11">
        <v>0.59</v>
      </c>
      <c r="L16" s="4">
        <v>0.21299999999999999</v>
      </c>
      <c r="M16" s="12">
        <v>2.1000000000000001E-2</v>
      </c>
      <c r="N16" s="7"/>
      <c r="O16" s="4"/>
      <c r="P16" s="12"/>
      <c r="Q16" s="11"/>
      <c r="R16" s="4"/>
      <c r="S16" s="12"/>
    </row>
    <row r="17" spans="1:19">
      <c r="A17" s="50">
        <v>8</v>
      </c>
      <c r="B17" s="11">
        <v>15</v>
      </c>
      <c r="C17" s="4">
        <v>0.252</v>
      </c>
      <c r="D17" s="6">
        <v>2.5000000000000001E-2</v>
      </c>
      <c r="E17" s="11">
        <v>40.5</v>
      </c>
      <c r="F17" s="4">
        <v>0.219</v>
      </c>
      <c r="G17" s="12">
        <v>2.1999999999999999E-2</v>
      </c>
      <c r="H17" s="7">
        <v>0.23</v>
      </c>
      <c r="I17" s="4">
        <v>0.245</v>
      </c>
      <c r="J17" s="6">
        <v>2.5000000000000001E-2</v>
      </c>
      <c r="K17" s="11">
        <v>0.61</v>
      </c>
      <c r="L17" s="4">
        <v>0.23699999999999999</v>
      </c>
      <c r="M17" s="12">
        <v>2.4E-2</v>
      </c>
      <c r="N17" s="7"/>
      <c r="O17" s="4"/>
      <c r="P17" s="12"/>
      <c r="Q17" s="11"/>
      <c r="R17" s="4"/>
      <c r="S17" s="12"/>
    </row>
    <row r="18" spans="1:19">
      <c r="A18" s="50">
        <v>9</v>
      </c>
      <c r="B18" s="11">
        <v>15.7</v>
      </c>
      <c r="C18" s="4">
        <v>0.28599999999999998</v>
      </c>
      <c r="D18" s="6">
        <v>2.9000000000000001E-2</v>
      </c>
      <c r="E18" s="11">
        <v>41.4</v>
      </c>
      <c r="F18" s="4">
        <v>0.23599999999999999</v>
      </c>
      <c r="G18" s="12">
        <v>2.4E-2</v>
      </c>
      <c r="H18" s="7">
        <v>0.25</v>
      </c>
      <c r="I18" s="4">
        <v>0.29699999999999999</v>
      </c>
      <c r="J18" s="6">
        <v>0.03</v>
      </c>
      <c r="K18" s="11">
        <v>0.64</v>
      </c>
      <c r="L18" s="4">
        <v>0.27</v>
      </c>
      <c r="M18" s="12">
        <v>2.7E-2</v>
      </c>
      <c r="N18" s="7"/>
      <c r="O18" s="4"/>
      <c r="P18" s="12"/>
      <c r="Q18" s="11"/>
      <c r="R18" s="4"/>
      <c r="S18" s="12"/>
    </row>
    <row r="19" spans="1:19">
      <c r="A19" s="50">
        <v>10</v>
      </c>
      <c r="B19" s="11">
        <v>16.5</v>
      </c>
      <c r="C19" s="4">
        <v>0.32</v>
      </c>
      <c r="D19" s="6">
        <v>3.2000000000000001E-2</v>
      </c>
      <c r="E19" s="11">
        <v>42.2</v>
      </c>
      <c r="F19" s="4">
        <v>0.25</v>
      </c>
      <c r="G19" s="12">
        <v>2.5000000000000001E-2</v>
      </c>
      <c r="H19" s="7">
        <v>0.25</v>
      </c>
      <c r="I19" s="4">
        <v>0.313</v>
      </c>
      <c r="J19" s="6">
        <v>3.1E-2</v>
      </c>
      <c r="K19" s="11">
        <v>0.68</v>
      </c>
      <c r="L19" s="4">
        <v>0.31</v>
      </c>
      <c r="M19" s="12">
        <v>3.1E-2</v>
      </c>
      <c r="N19" s="7"/>
      <c r="O19" s="4"/>
      <c r="P19" s="12"/>
      <c r="Q19" s="11"/>
      <c r="R19" s="4"/>
      <c r="S19" s="12"/>
    </row>
    <row r="20" spans="1:19">
      <c r="A20" s="50">
        <v>11</v>
      </c>
      <c r="B20" s="11">
        <v>17.100000000000001</v>
      </c>
      <c r="C20" s="4">
        <v>0.34499999999999997</v>
      </c>
      <c r="D20" s="6">
        <v>3.5000000000000003E-2</v>
      </c>
      <c r="E20" s="11">
        <v>43.2</v>
      </c>
      <c r="F20" s="4">
        <v>0.26700000000000002</v>
      </c>
      <c r="G20" s="12">
        <v>2.7E-2</v>
      </c>
      <c r="H20" s="7">
        <v>0.28000000000000003</v>
      </c>
      <c r="I20" s="4">
        <v>0.38600000000000001</v>
      </c>
      <c r="J20" s="6">
        <v>3.9E-2</v>
      </c>
      <c r="K20" s="11">
        <v>0.71</v>
      </c>
      <c r="L20" s="4">
        <v>0.34399999999999997</v>
      </c>
      <c r="M20" s="12">
        <v>3.4000000000000002E-2</v>
      </c>
      <c r="N20" s="7"/>
      <c r="O20" s="4"/>
      <c r="P20" s="12"/>
      <c r="Q20" s="11"/>
      <c r="R20" s="4"/>
      <c r="S20" s="12"/>
    </row>
    <row r="21" spans="1:19">
      <c r="A21" s="50">
        <v>12</v>
      </c>
      <c r="B21" s="11">
        <v>17.7</v>
      </c>
      <c r="C21" s="4">
        <v>0.36799999999999999</v>
      </c>
      <c r="D21" s="6">
        <v>3.6999999999999998E-2</v>
      </c>
      <c r="E21" s="11">
        <v>44.4</v>
      </c>
      <c r="F21" s="4">
        <v>0.28699999999999998</v>
      </c>
      <c r="G21" s="12">
        <v>2.9000000000000001E-2</v>
      </c>
      <c r="H21" s="7">
        <v>0.3</v>
      </c>
      <c r="I21" s="4">
        <v>0.41599999999999998</v>
      </c>
      <c r="J21" s="6">
        <v>0.05</v>
      </c>
      <c r="K21" s="11">
        <v>0.75</v>
      </c>
      <c r="L21" s="4">
        <v>0.379</v>
      </c>
      <c r="M21" s="12">
        <v>3.7999999999999999E-2</v>
      </c>
      <c r="N21" s="7"/>
      <c r="O21" s="4"/>
      <c r="P21" s="12"/>
      <c r="Q21" s="11"/>
      <c r="R21" s="4"/>
      <c r="S21" s="12"/>
    </row>
    <row r="22" spans="1:19">
      <c r="A22" s="50">
        <v>13</v>
      </c>
      <c r="B22" s="11">
        <v>18.3</v>
      </c>
      <c r="C22" s="4">
        <v>0.38800000000000001</v>
      </c>
      <c r="D22" s="6">
        <v>3.9E-2</v>
      </c>
      <c r="E22" s="11">
        <v>45.2</v>
      </c>
      <c r="F22" s="4">
        <v>0.30099999999999999</v>
      </c>
      <c r="G22" s="12">
        <v>0.03</v>
      </c>
      <c r="H22" s="7">
        <v>0.31</v>
      </c>
      <c r="I22" s="4">
        <v>0.438</v>
      </c>
      <c r="J22" s="6">
        <v>6.3E-2</v>
      </c>
      <c r="K22" s="11">
        <v>0.79</v>
      </c>
      <c r="L22" s="4">
        <v>0.40899999999999997</v>
      </c>
      <c r="M22" s="12">
        <v>4.4999999999999998E-2</v>
      </c>
      <c r="N22" s="7"/>
      <c r="O22" s="4"/>
      <c r="P22" s="12"/>
      <c r="Q22" s="11"/>
      <c r="R22" s="4"/>
      <c r="S22" s="12"/>
    </row>
    <row r="23" spans="1:19">
      <c r="A23" s="50">
        <v>14</v>
      </c>
      <c r="B23" s="11">
        <v>18.899999999999999</v>
      </c>
      <c r="C23" s="4">
        <v>0.40799999999999997</v>
      </c>
      <c r="D23" s="6">
        <v>4.4999999999999998E-2</v>
      </c>
      <c r="E23" s="11">
        <v>45.9</v>
      </c>
      <c r="F23" s="4">
        <v>0.311</v>
      </c>
      <c r="G23" s="12">
        <v>3.1E-2</v>
      </c>
      <c r="H23" s="7">
        <v>0.32</v>
      </c>
      <c r="I23" s="4">
        <v>0.45300000000000001</v>
      </c>
      <c r="J23" s="6">
        <v>7.1999999999999995E-2</v>
      </c>
      <c r="K23" s="11">
        <v>0.84</v>
      </c>
      <c r="L23" s="4">
        <v>0.441</v>
      </c>
      <c r="M23" s="12">
        <v>6.4000000000000001E-2</v>
      </c>
      <c r="N23" s="7"/>
      <c r="O23" s="4"/>
      <c r="P23" s="12"/>
      <c r="Q23" s="11"/>
      <c r="R23" s="4"/>
      <c r="S23" s="12"/>
    </row>
    <row r="24" spans="1:19">
      <c r="A24" s="50">
        <v>15</v>
      </c>
      <c r="B24" s="11">
        <v>19.600000000000001</v>
      </c>
      <c r="C24" s="4">
        <v>0.42699999999999999</v>
      </c>
      <c r="D24" s="6">
        <v>5.6000000000000001E-2</v>
      </c>
      <c r="E24" s="11">
        <v>46.9</v>
      </c>
      <c r="F24" s="4">
        <v>0.32500000000000001</v>
      </c>
      <c r="G24" s="12">
        <v>3.2000000000000001E-2</v>
      </c>
      <c r="H24" s="7">
        <v>0.33</v>
      </c>
      <c r="I24" s="4">
        <v>0.47</v>
      </c>
      <c r="J24" s="6">
        <v>8.2000000000000003E-2</v>
      </c>
      <c r="K24" s="11">
        <v>0.88</v>
      </c>
      <c r="L24" s="4">
        <v>0.46600000000000003</v>
      </c>
      <c r="M24" s="12">
        <v>0.08</v>
      </c>
      <c r="N24" s="7"/>
      <c r="O24" s="4"/>
      <c r="P24" s="12"/>
      <c r="Q24" s="11"/>
      <c r="R24" s="4"/>
      <c r="S24" s="12"/>
    </row>
    <row r="25" spans="1:19">
      <c r="A25" s="50">
        <v>16</v>
      </c>
      <c r="B25" s="11">
        <v>20.6</v>
      </c>
      <c r="C25" s="4">
        <v>0.45500000000000002</v>
      </c>
      <c r="D25" s="6">
        <v>7.2999999999999995E-2</v>
      </c>
      <c r="E25" s="11">
        <v>47.4</v>
      </c>
      <c r="F25" s="4">
        <v>0.33300000000000002</v>
      </c>
      <c r="G25" s="12">
        <v>3.3000000000000002E-2</v>
      </c>
      <c r="H25" s="7">
        <v>0.34</v>
      </c>
      <c r="I25" s="4">
        <v>0.48499999999999999</v>
      </c>
      <c r="J25" s="6">
        <v>9.0999999999999998E-2</v>
      </c>
      <c r="K25" s="11">
        <v>0.92</v>
      </c>
      <c r="L25" s="4">
        <v>0.49</v>
      </c>
      <c r="M25" s="12">
        <v>9.4E-2</v>
      </c>
      <c r="N25" s="7"/>
      <c r="O25" s="4"/>
      <c r="P25" s="12"/>
      <c r="Q25" s="11"/>
      <c r="R25" s="4"/>
      <c r="S25" s="12"/>
    </row>
    <row r="26" spans="1:19">
      <c r="A26" s="50">
        <v>17</v>
      </c>
      <c r="B26" s="11">
        <v>21.9</v>
      </c>
      <c r="C26" s="4">
        <v>0.48699999999999999</v>
      </c>
      <c r="D26" s="6">
        <v>9.1999999999999998E-2</v>
      </c>
      <c r="E26" s="11">
        <v>48.1</v>
      </c>
      <c r="F26" s="4">
        <v>0.34300000000000003</v>
      </c>
      <c r="G26" s="12">
        <v>3.4000000000000002E-2</v>
      </c>
      <c r="H26" s="7">
        <v>0.37</v>
      </c>
      <c r="I26" s="4">
        <v>0.52900000000000003</v>
      </c>
      <c r="J26" s="6">
        <v>0.11799999999999999</v>
      </c>
      <c r="K26" s="11">
        <v>0.98</v>
      </c>
      <c r="L26" s="4">
        <v>0.52200000000000002</v>
      </c>
      <c r="M26" s="12">
        <v>0.113</v>
      </c>
      <c r="N26" s="7"/>
      <c r="O26" s="4"/>
      <c r="P26" s="12"/>
      <c r="Q26" s="11"/>
      <c r="R26" s="4"/>
      <c r="S26" s="12"/>
    </row>
    <row r="27" spans="1:19">
      <c r="A27" s="50">
        <v>18</v>
      </c>
      <c r="B27" s="11">
        <v>22.7</v>
      </c>
      <c r="C27" s="4">
        <v>0.50600000000000001</v>
      </c>
      <c r="D27" s="6">
        <v>0.10299999999999999</v>
      </c>
      <c r="E27" s="11">
        <v>49.4</v>
      </c>
      <c r="F27" s="4">
        <v>0.36</v>
      </c>
      <c r="G27" s="12">
        <v>3.5999999999999997E-2</v>
      </c>
      <c r="H27" s="7">
        <v>0.38</v>
      </c>
      <c r="I27" s="4">
        <v>0.54200000000000004</v>
      </c>
      <c r="J27" s="6">
        <v>0.125</v>
      </c>
      <c r="K27" s="11">
        <v>1.0900000000000001</v>
      </c>
      <c r="L27" s="4">
        <v>0.56999999999999995</v>
      </c>
      <c r="M27" s="12">
        <v>0.14199999999999999</v>
      </c>
      <c r="N27" s="7"/>
      <c r="O27" s="4"/>
      <c r="P27" s="12"/>
      <c r="Q27" s="11"/>
      <c r="R27" s="4"/>
      <c r="S27" s="12"/>
    </row>
    <row r="28" spans="1:19">
      <c r="A28" s="50">
        <v>19</v>
      </c>
      <c r="B28" s="11">
        <v>23.4</v>
      </c>
      <c r="C28" s="4">
        <v>0.52200000000000002</v>
      </c>
      <c r="D28" s="6">
        <v>0.113</v>
      </c>
      <c r="E28" s="11">
        <v>50.4</v>
      </c>
      <c r="F28" s="4">
        <v>0.372</v>
      </c>
      <c r="G28" s="12">
        <v>3.6999999999999998E-2</v>
      </c>
      <c r="H28" s="7">
        <v>0.4</v>
      </c>
      <c r="I28" s="4">
        <v>0.56299999999999994</v>
      </c>
      <c r="J28" s="6">
        <v>0.13800000000000001</v>
      </c>
      <c r="K28" s="11">
        <v>1.1599999999999999</v>
      </c>
      <c r="L28" s="4">
        <v>0.59599999999999997</v>
      </c>
      <c r="M28" s="12">
        <v>0.158</v>
      </c>
      <c r="N28" s="7"/>
      <c r="O28" s="4"/>
      <c r="P28" s="12"/>
      <c r="Q28" s="11"/>
      <c r="R28" s="4"/>
      <c r="S28" s="12"/>
    </row>
    <row r="29" spans="1:19">
      <c r="A29" s="50">
        <v>20</v>
      </c>
      <c r="B29" s="11">
        <v>24.2</v>
      </c>
      <c r="C29" s="4">
        <v>0.53800000000000003</v>
      </c>
      <c r="D29" s="6">
        <v>0.123</v>
      </c>
      <c r="E29" s="11">
        <v>51.3</v>
      </c>
      <c r="F29" s="4">
        <v>0.38300000000000001</v>
      </c>
      <c r="G29" s="12">
        <v>3.7999999999999999E-2</v>
      </c>
      <c r="H29" s="7">
        <v>0.43</v>
      </c>
      <c r="I29" s="4">
        <v>0.59099999999999997</v>
      </c>
      <c r="J29" s="6">
        <v>0.154</v>
      </c>
      <c r="K29" s="11">
        <v>1.25</v>
      </c>
      <c r="L29" s="4">
        <v>0.626</v>
      </c>
      <c r="M29" s="12">
        <v>0.17599999999999999</v>
      </c>
      <c r="N29" s="7"/>
      <c r="O29" s="4"/>
      <c r="P29" s="12"/>
      <c r="Q29" s="11"/>
      <c r="R29" s="4"/>
      <c r="S29" s="12"/>
    </row>
    <row r="30" spans="1:19">
      <c r="A30" s="50">
        <v>21</v>
      </c>
      <c r="B30" s="11">
        <v>25.5</v>
      </c>
      <c r="C30" s="4">
        <v>0.56100000000000005</v>
      </c>
      <c r="D30" s="6">
        <v>0.13700000000000001</v>
      </c>
      <c r="E30" s="11">
        <v>52.3</v>
      </c>
      <c r="F30" s="4">
        <v>0.39500000000000002</v>
      </c>
      <c r="G30" s="12">
        <v>0.04</v>
      </c>
      <c r="H30" s="7">
        <v>0.46</v>
      </c>
      <c r="I30" s="4">
        <v>0.623</v>
      </c>
      <c r="J30" s="6">
        <v>0.17399999999999999</v>
      </c>
      <c r="K30" s="11">
        <v>1.33</v>
      </c>
      <c r="L30" s="4">
        <v>0.64800000000000002</v>
      </c>
      <c r="M30" s="12">
        <v>0.189</v>
      </c>
      <c r="N30" s="7"/>
      <c r="O30" s="4"/>
      <c r="P30" s="12"/>
      <c r="Q30" s="11"/>
      <c r="R30" s="4"/>
      <c r="S30" s="12"/>
    </row>
    <row r="31" spans="1:19">
      <c r="A31" s="50">
        <v>22</v>
      </c>
      <c r="B31" s="11">
        <v>26.6</v>
      </c>
      <c r="C31" s="4">
        <v>0.57899999999999996</v>
      </c>
      <c r="D31" s="6">
        <v>0.14699999999999999</v>
      </c>
      <c r="E31" s="11">
        <v>53.1</v>
      </c>
      <c r="F31" s="4">
        <v>0.40400000000000003</v>
      </c>
      <c r="G31" s="12">
        <v>4.2999999999999997E-2</v>
      </c>
      <c r="H31" s="7">
        <v>0.5</v>
      </c>
      <c r="I31" s="4">
        <v>0.65300000000000002</v>
      </c>
      <c r="J31" s="6">
        <v>0.192</v>
      </c>
      <c r="K31" s="11">
        <v>1.43</v>
      </c>
      <c r="L31" s="4">
        <v>0.67300000000000004</v>
      </c>
      <c r="M31" s="12">
        <v>0.20399999999999999</v>
      </c>
      <c r="N31" s="7"/>
      <c r="O31" s="4"/>
      <c r="P31" s="12"/>
      <c r="Q31" s="11"/>
      <c r="R31" s="4"/>
      <c r="S31" s="12"/>
    </row>
    <row r="32" spans="1:19">
      <c r="A32" s="50">
        <v>23</v>
      </c>
      <c r="B32" s="11">
        <v>27.5</v>
      </c>
      <c r="C32" s="4">
        <v>0.59299999999999997</v>
      </c>
      <c r="D32" s="6">
        <v>0.156</v>
      </c>
      <c r="E32" s="11">
        <v>53.8</v>
      </c>
      <c r="F32" s="4">
        <v>0.41099999999999998</v>
      </c>
      <c r="G32" s="12">
        <v>4.7E-2</v>
      </c>
      <c r="H32" s="7">
        <v>0.53</v>
      </c>
      <c r="I32" s="4">
        <v>0.67200000000000004</v>
      </c>
      <c r="J32" s="6">
        <v>0.20300000000000001</v>
      </c>
      <c r="K32" s="11">
        <v>1.55</v>
      </c>
      <c r="L32" s="4">
        <v>0.69799999999999995</v>
      </c>
      <c r="M32" s="12">
        <v>0.219</v>
      </c>
      <c r="N32" s="7"/>
      <c r="O32" s="4"/>
      <c r="P32" s="12"/>
      <c r="Q32" s="11"/>
      <c r="R32" s="4"/>
      <c r="S32" s="12"/>
    </row>
    <row r="33" spans="1:19">
      <c r="A33" s="50">
        <v>24</v>
      </c>
      <c r="B33" s="11">
        <v>29.1</v>
      </c>
      <c r="C33" s="4">
        <v>0.61399999999999999</v>
      </c>
      <c r="D33" s="6">
        <v>0.16900000000000001</v>
      </c>
      <c r="E33" s="11">
        <v>54.5</v>
      </c>
      <c r="F33" s="4">
        <v>0.41899999999999998</v>
      </c>
      <c r="G33" s="12">
        <v>5.1999999999999998E-2</v>
      </c>
      <c r="H33" s="7">
        <v>0.56000000000000005</v>
      </c>
      <c r="I33" s="4">
        <v>0.68899999999999995</v>
      </c>
      <c r="J33" s="6">
        <v>0.21299999999999999</v>
      </c>
      <c r="K33" s="11">
        <v>1.63</v>
      </c>
      <c r="L33" s="4">
        <v>0.71399999999999997</v>
      </c>
      <c r="M33" s="12">
        <v>0.22800000000000001</v>
      </c>
      <c r="N33" s="7"/>
      <c r="O33" s="4"/>
      <c r="P33" s="12"/>
      <c r="Q33" s="11"/>
      <c r="R33" s="4"/>
      <c r="S33" s="12"/>
    </row>
    <row r="34" spans="1:19">
      <c r="A34" s="50">
        <v>25</v>
      </c>
      <c r="B34" s="11">
        <v>30.4</v>
      </c>
      <c r="C34" s="4">
        <v>0.63100000000000001</v>
      </c>
      <c r="D34" s="6">
        <v>0.17899999999999999</v>
      </c>
      <c r="E34" s="11">
        <v>55.9</v>
      </c>
      <c r="F34" s="4">
        <v>0.434</v>
      </c>
      <c r="G34" s="12">
        <v>0.06</v>
      </c>
      <c r="H34" s="7">
        <v>0.62</v>
      </c>
      <c r="I34" s="4">
        <v>0.72</v>
      </c>
      <c r="J34" s="6">
        <v>0.23200000000000001</v>
      </c>
      <c r="K34" s="11">
        <v>1.78</v>
      </c>
      <c r="L34" s="4">
        <v>0.73799999999999999</v>
      </c>
      <c r="M34" s="12">
        <v>0.24299999999999999</v>
      </c>
      <c r="N34" s="7"/>
      <c r="O34" s="4"/>
      <c r="P34" s="12"/>
      <c r="Q34" s="11"/>
      <c r="R34" s="4"/>
      <c r="S34" s="12"/>
    </row>
    <row r="35" spans="1:19">
      <c r="A35" s="50">
        <v>26</v>
      </c>
      <c r="B35" s="11">
        <v>31.9</v>
      </c>
      <c r="C35" s="4">
        <v>0.64900000000000002</v>
      </c>
      <c r="D35" s="6">
        <v>0.189</v>
      </c>
      <c r="E35" s="11">
        <v>57.1</v>
      </c>
      <c r="F35" s="4">
        <v>0.44600000000000001</v>
      </c>
      <c r="G35" s="12">
        <v>6.8000000000000005E-2</v>
      </c>
      <c r="H35" s="7">
        <v>0.67</v>
      </c>
      <c r="I35" s="4">
        <v>0.73899999999999999</v>
      </c>
      <c r="J35" s="6">
        <v>0.24299999999999999</v>
      </c>
      <c r="K35" s="11">
        <v>1.96</v>
      </c>
      <c r="L35" s="4">
        <v>0.76100000000000001</v>
      </c>
      <c r="M35" s="12">
        <v>0.25600000000000001</v>
      </c>
      <c r="N35" s="7"/>
      <c r="O35" s="4"/>
      <c r="P35" s="12"/>
      <c r="Q35" s="11"/>
      <c r="R35" s="4"/>
      <c r="S35" s="12"/>
    </row>
    <row r="36" spans="1:19">
      <c r="A36" s="50">
        <v>27</v>
      </c>
      <c r="B36" s="11">
        <v>33.5</v>
      </c>
      <c r="C36" s="4">
        <v>0.66600000000000004</v>
      </c>
      <c r="D36" s="6">
        <v>0.2</v>
      </c>
      <c r="E36" s="11">
        <v>58</v>
      </c>
      <c r="F36" s="4">
        <v>0.45400000000000001</v>
      </c>
      <c r="G36" s="12">
        <v>7.2999999999999995E-2</v>
      </c>
      <c r="H36" s="7">
        <v>0.69</v>
      </c>
      <c r="I36" s="4">
        <v>0.746</v>
      </c>
      <c r="J36" s="6">
        <v>0.248</v>
      </c>
      <c r="K36" s="11">
        <v>2.21</v>
      </c>
      <c r="L36" s="4">
        <v>0.78800000000000003</v>
      </c>
      <c r="M36" s="12">
        <v>0.27300000000000002</v>
      </c>
      <c r="N36" s="7"/>
      <c r="O36" s="4"/>
      <c r="P36" s="12"/>
      <c r="Q36" s="11"/>
      <c r="R36" s="4"/>
      <c r="S36" s="12"/>
    </row>
    <row r="37" spans="1:19">
      <c r="A37" s="50">
        <v>28</v>
      </c>
      <c r="B37" s="11">
        <v>35.299999999999997</v>
      </c>
      <c r="C37" s="4">
        <v>0.68300000000000005</v>
      </c>
      <c r="D37" s="6">
        <v>0.21</v>
      </c>
      <c r="E37" s="11">
        <v>59.6</v>
      </c>
      <c r="F37" s="4">
        <v>0.47</v>
      </c>
      <c r="G37" s="12">
        <v>8.2000000000000003E-2</v>
      </c>
      <c r="H37" s="7">
        <v>0.71</v>
      </c>
      <c r="I37" s="4">
        <v>0.753</v>
      </c>
      <c r="J37" s="6">
        <v>0.252</v>
      </c>
      <c r="K37" s="11">
        <v>2.48</v>
      </c>
      <c r="L37" s="4">
        <v>0.81100000000000005</v>
      </c>
      <c r="M37" s="12">
        <v>0.28699999999999998</v>
      </c>
      <c r="N37" s="7"/>
      <c r="O37" s="4"/>
      <c r="P37" s="12"/>
      <c r="Q37" s="11"/>
      <c r="R37" s="4"/>
      <c r="S37" s="12"/>
    </row>
    <row r="38" spans="1:19">
      <c r="A38" s="50">
        <v>29</v>
      </c>
      <c r="B38" s="11">
        <v>37.6</v>
      </c>
      <c r="C38" s="4">
        <v>0.70199999999999996</v>
      </c>
      <c r="D38" s="6">
        <v>0.221</v>
      </c>
      <c r="E38" s="11">
        <v>61.3</v>
      </c>
      <c r="F38" s="4">
        <v>0.48399999999999999</v>
      </c>
      <c r="G38" s="12">
        <v>0.09</v>
      </c>
      <c r="H38" s="7">
        <v>0.79</v>
      </c>
      <c r="I38" s="4">
        <v>0.77900000000000003</v>
      </c>
      <c r="J38" s="6">
        <v>0.26700000000000002</v>
      </c>
      <c r="K38" s="11">
        <v>2.87</v>
      </c>
      <c r="L38" s="4">
        <v>0.83699999999999997</v>
      </c>
      <c r="M38" s="12">
        <v>0.30199999999999999</v>
      </c>
      <c r="N38" s="7"/>
      <c r="O38" s="4"/>
      <c r="P38" s="12"/>
      <c r="Q38" s="11"/>
      <c r="R38" s="4"/>
      <c r="S38" s="12"/>
    </row>
    <row r="39" spans="1:19">
      <c r="A39" s="50">
        <v>30</v>
      </c>
      <c r="B39" s="11">
        <v>39.799999999999997</v>
      </c>
      <c r="C39" s="4">
        <v>0.71899999999999997</v>
      </c>
      <c r="D39" s="6">
        <v>0.23100000000000001</v>
      </c>
      <c r="E39" s="11">
        <v>62.7</v>
      </c>
      <c r="F39" s="4">
        <v>0.495</v>
      </c>
      <c r="G39" s="12">
        <v>9.7000000000000003E-2</v>
      </c>
      <c r="H39" s="7">
        <v>0.92</v>
      </c>
      <c r="I39" s="4">
        <v>0.81100000000000005</v>
      </c>
      <c r="J39" s="6">
        <v>0.28699999999999998</v>
      </c>
      <c r="K39" s="11">
        <v>3.74</v>
      </c>
      <c r="L39" s="4">
        <v>0.875</v>
      </c>
      <c r="M39" s="12">
        <v>0.32500000000000001</v>
      </c>
      <c r="N39" s="7"/>
      <c r="O39" s="4"/>
      <c r="P39" s="12"/>
      <c r="Q39" s="11"/>
      <c r="R39" s="4"/>
      <c r="S39" s="12"/>
    </row>
    <row r="40" spans="1:19">
      <c r="A40" s="50">
        <v>31</v>
      </c>
      <c r="B40" s="11">
        <v>43.7</v>
      </c>
      <c r="C40" s="4">
        <v>0.74399999999999999</v>
      </c>
      <c r="D40" s="6">
        <v>0.246</v>
      </c>
      <c r="E40" s="11">
        <v>64</v>
      </c>
      <c r="F40" s="4">
        <v>0.50600000000000001</v>
      </c>
      <c r="G40" s="12">
        <v>0.104</v>
      </c>
      <c r="H40" s="7">
        <v>1.0900000000000001</v>
      </c>
      <c r="I40" s="4">
        <v>0.84</v>
      </c>
      <c r="J40" s="6">
        <v>0.30399999999999999</v>
      </c>
      <c r="K40" s="11">
        <v>4.5599999999999996</v>
      </c>
      <c r="L40" s="4">
        <v>0.89700000000000002</v>
      </c>
      <c r="M40" s="12">
        <v>0.33800000000000002</v>
      </c>
      <c r="N40" s="7"/>
      <c r="O40" s="4"/>
      <c r="P40" s="12"/>
      <c r="Q40" s="11"/>
      <c r="R40" s="4"/>
      <c r="S40" s="12"/>
    </row>
    <row r="41" spans="1:19">
      <c r="A41" s="50">
        <v>32</v>
      </c>
      <c r="B41" s="11">
        <v>50.3</v>
      </c>
      <c r="C41" s="4">
        <v>0.77700000000000002</v>
      </c>
      <c r="D41" s="6">
        <v>0.26600000000000001</v>
      </c>
      <c r="E41" s="11">
        <v>65.5</v>
      </c>
      <c r="F41" s="4">
        <v>0.51700000000000002</v>
      </c>
      <c r="G41" s="12">
        <v>0.11</v>
      </c>
      <c r="H41" s="7">
        <v>1.28</v>
      </c>
      <c r="I41" s="4">
        <v>0.86399999999999999</v>
      </c>
      <c r="J41" s="6">
        <v>0.318</v>
      </c>
      <c r="K41" s="11">
        <v>9.3800000000000008</v>
      </c>
      <c r="L41" s="4">
        <v>0.95</v>
      </c>
      <c r="M41" s="12">
        <v>0.37</v>
      </c>
      <c r="N41" s="7"/>
      <c r="O41" s="4"/>
      <c r="P41" s="12"/>
      <c r="Q41" s="11"/>
      <c r="R41" s="4"/>
      <c r="S41" s="12"/>
    </row>
    <row r="42" spans="1:19" ht="15.75" thickBot="1">
      <c r="A42" s="50">
        <v>33</v>
      </c>
      <c r="B42" s="11">
        <v>63.4</v>
      </c>
      <c r="C42" s="4">
        <v>0.82299999999999995</v>
      </c>
      <c r="D42" s="6">
        <v>0.29399999999999998</v>
      </c>
      <c r="E42" s="11">
        <v>68</v>
      </c>
      <c r="F42" s="4">
        <v>0.53500000000000003</v>
      </c>
      <c r="G42" s="12">
        <v>0.121</v>
      </c>
      <c r="H42" s="7">
        <v>1.79</v>
      </c>
      <c r="I42" s="4">
        <v>0.90200000000000002</v>
      </c>
      <c r="J42" s="6">
        <v>0.34100000000000003</v>
      </c>
      <c r="K42" s="16">
        <v>9999999</v>
      </c>
      <c r="L42" s="17">
        <v>0.95</v>
      </c>
      <c r="M42" s="18">
        <v>0.37</v>
      </c>
      <c r="N42" s="7"/>
      <c r="O42" s="4"/>
      <c r="P42" s="12"/>
      <c r="Q42" s="11"/>
      <c r="R42" s="4"/>
      <c r="S42" s="12"/>
    </row>
    <row r="43" spans="1:19" ht="15.75" thickBot="1">
      <c r="A43" s="50">
        <v>34</v>
      </c>
      <c r="B43" s="11">
        <v>100.1</v>
      </c>
      <c r="C43" s="4">
        <v>0.88800000000000001</v>
      </c>
      <c r="D43" s="6">
        <v>0.33300000000000002</v>
      </c>
      <c r="E43" s="11">
        <v>70.5</v>
      </c>
      <c r="F43" s="4">
        <v>0.55100000000000005</v>
      </c>
      <c r="G43" s="12">
        <v>0.13100000000000001</v>
      </c>
      <c r="H43" s="55">
        <v>9999999</v>
      </c>
      <c r="I43" s="32">
        <v>0.90200000000000002</v>
      </c>
      <c r="J43" s="54">
        <v>0.34100000000000003</v>
      </c>
      <c r="K43" s="20"/>
      <c r="L43" s="21"/>
      <c r="M43" s="22"/>
      <c r="N43" s="7"/>
      <c r="O43" s="4"/>
      <c r="P43" s="12"/>
      <c r="Q43" s="11"/>
      <c r="R43" s="4"/>
      <c r="S43" s="12"/>
    </row>
    <row r="44" spans="1:19">
      <c r="A44" s="50">
        <v>35</v>
      </c>
      <c r="B44" s="11">
        <v>225</v>
      </c>
      <c r="C44" s="4">
        <v>0.95</v>
      </c>
      <c r="D44" s="6">
        <v>0.37</v>
      </c>
      <c r="E44" s="11">
        <v>74.8</v>
      </c>
      <c r="F44" s="4">
        <v>0.57699999999999996</v>
      </c>
      <c r="G44" s="12">
        <v>0.14599999999999999</v>
      </c>
      <c r="H44" s="47"/>
      <c r="I44" s="48"/>
      <c r="J44" s="76"/>
      <c r="K44" s="11"/>
      <c r="L44" s="4"/>
      <c r="M44" s="12"/>
      <c r="N44" s="7"/>
      <c r="O44" s="4"/>
      <c r="P44" s="12"/>
      <c r="Q44" s="11"/>
      <c r="R44" s="4"/>
      <c r="S44" s="12"/>
    </row>
    <row r="45" spans="1:19" ht="15.75" thickBot="1">
      <c r="A45" s="50">
        <v>36</v>
      </c>
      <c r="B45" s="16">
        <v>9999999</v>
      </c>
      <c r="C45" s="17">
        <v>0.95</v>
      </c>
      <c r="D45" s="19">
        <v>0.37</v>
      </c>
      <c r="E45" s="11">
        <v>77.5</v>
      </c>
      <c r="F45" s="4">
        <v>0.59199999999999997</v>
      </c>
      <c r="G45" s="12">
        <v>0.155</v>
      </c>
      <c r="H45" s="7"/>
      <c r="I45" s="4"/>
      <c r="J45" s="6"/>
      <c r="K45" s="11"/>
      <c r="L45" s="4"/>
      <c r="M45" s="12"/>
      <c r="N45" s="7"/>
      <c r="O45" s="4"/>
      <c r="P45" s="12"/>
      <c r="Q45" s="11"/>
      <c r="R45" s="4"/>
      <c r="S45" s="12"/>
    </row>
    <row r="46" spans="1:19">
      <c r="A46" s="50">
        <v>37</v>
      </c>
      <c r="B46" s="43"/>
      <c r="C46" s="48"/>
      <c r="D46" s="76"/>
      <c r="E46" s="11">
        <v>80.5</v>
      </c>
      <c r="F46" s="4">
        <v>0.60699999999999998</v>
      </c>
      <c r="G46" s="12">
        <v>0.16400000000000001</v>
      </c>
      <c r="H46" s="7"/>
      <c r="I46" s="4"/>
      <c r="J46" s="6"/>
      <c r="K46" s="11"/>
      <c r="L46" s="4"/>
      <c r="M46" s="12"/>
      <c r="N46" s="7"/>
      <c r="O46" s="4"/>
      <c r="P46" s="12"/>
      <c r="Q46" s="11"/>
      <c r="R46" s="4"/>
      <c r="S46" s="12"/>
    </row>
    <row r="47" spans="1:19">
      <c r="A47" s="50">
        <v>38</v>
      </c>
      <c r="B47" s="11"/>
      <c r="C47" s="4"/>
      <c r="D47" s="6"/>
      <c r="E47" s="11">
        <v>82.4</v>
      </c>
      <c r="F47" s="4">
        <v>0.61599999999999999</v>
      </c>
      <c r="G47" s="12">
        <v>0.17</v>
      </c>
      <c r="H47" s="7"/>
      <c r="I47" s="4"/>
      <c r="J47" s="6"/>
      <c r="K47" s="11"/>
      <c r="L47" s="4"/>
      <c r="M47" s="12"/>
      <c r="N47" s="7"/>
      <c r="O47" s="4"/>
      <c r="P47" s="12"/>
      <c r="Q47" s="11"/>
      <c r="R47" s="4"/>
      <c r="S47" s="12"/>
    </row>
    <row r="48" spans="1:19">
      <c r="A48" s="50">
        <v>39</v>
      </c>
      <c r="B48" s="11"/>
      <c r="C48" s="4"/>
      <c r="D48" s="6"/>
      <c r="E48" s="11">
        <v>86.1</v>
      </c>
      <c r="F48" s="4">
        <v>0.63200000000000001</v>
      </c>
      <c r="G48" s="12">
        <v>0.17899999999999999</v>
      </c>
      <c r="H48" s="7"/>
      <c r="I48" s="4"/>
      <c r="J48" s="6"/>
      <c r="K48" s="11"/>
      <c r="L48" s="4"/>
      <c r="M48" s="12"/>
      <c r="N48" s="7"/>
      <c r="O48" s="4"/>
      <c r="P48" s="12"/>
      <c r="Q48" s="11"/>
      <c r="R48" s="4"/>
      <c r="S48" s="12"/>
    </row>
    <row r="49" spans="1:19">
      <c r="A49" s="50">
        <v>40</v>
      </c>
      <c r="B49" s="11"/>
      <c r="C49" s="4"/>
      <c r="D49" s="6"/>
      <c r="E49" s="11">
        <v>91.4</v>
      </c>
      <c r="F49" s="4">
        <v>0.65400000000000003</v>
      </c>
      <c r="G49" s="12">
        <v>0.192</v>
      </c>
      <c r="H49" s="7"/>
      <c r="I49" s="4"/>
      <c r="J49" s="6"/>
      <c r="K49" s="11"/>
      <c r="L49" s="4"/>
      <c r="M49" s="12"/>
      <c r="N49" s="7"/>
      <c r="O49" s="4"/>
      <c r="P49" s="12"/>
      <c r="Q49" s="11"/>
      <c r="R49" s="4"/>
      <c r="S49" s="12"/>
    </row>
    <row r="50" spans="1:19">
      <c r="A50" s="50">
        <v>41</v>
      </c>
      <c r="B50" s="11"/>
      <c r="C50" s="4"/>
      <c r="D50" s="6"/>
      <c r="E50" s="11">
        <v>99.6</v>
      </c>
      <c r="F50" s="4">
        <v>0.68200000000000005</v>
      </c>
      <c r="G50" s="12">
        <v>0.20899999999999999</v>
      </c>
      <c r="H50" s="7"/>
      <c r="I50" s="4"/>
      <c r="J50" s="6"/>
      <c r="K50" s="11"/>
      <c r="L50" s="4"/>
      <c r="M50" s="12"/>
      <c r="N50" s="7"/>
      <c r="O50" s="4"/>
      <c r="P50" s="12"/>
      <c r="Q50" s="11"/>
      <c r="R50" s="4"/>
      <c r="S50" s="12"/>
    </row>
    <row r="51" spans="1:19">
      <c r="A51" s="50">
        <v>42</v>
      </c>
      <c r="B51" s="11"/>
      <c r="C51" s="4"/>
      <c r="D51" s="6"/>
      <c r="E51" s="11">
        <v>117.6</v>
      </c>
      <c r="F51" s="4">
        <v>0.73099999999999998</v>
      </c>
      <c r="G51" s="12">
        <v>0.23899999999999999</v>
      </c>
      <c r="H51" s="7"/>
      <c r="I51" s="4"/>
      <c r="J51" s="6"/>
      <c r="K51" s="11"/>
      <c r="L51" s="4"/>
      <c r="M51" s="12"/>
      <c r="N51" s="7"/>
      <c r="O51" s="4"/>
      <c r="P51" s="12"/>
      <c r="Q51" s="11"/>
      <c r="R51" s="4"/>
      <c r="S51" s="12"/>
    </row>
    <row r="52" spans="1:19" ht="15.75" thickBot="1">
      <c r="A52" s="50">
        <v>43</v>
      </c>
      <c r="B52" s="11"/>
      <c r="C52" s="4"/>
      <c r="D52" s="6"/>
      <c r="E52" s="11">
        <v>137.5</v>
      </c>
      <c r="F52" s="4">
        <v>0.77</v>
      </c>
      <c r="G52" s="12">
        <v>0.26200000000000001</v>
      </c>
      <c r="H52" s="7"/>
      <c r="I52" s="4"/>
      <c r="J52" s="6"/>
      <c r="K52" s="11"/>
      <c r="L52" s="4"/>
      <c r="M52" s="12"/>
      <c r="N52" s="7"/>
      <c r="O52" s="4"/>
      <c r="P52" s="12"/>
      <c r="Q52" s="31"/>
      <c r="R52" s="32"/>
      <c r="S52" s="33"/>
    </row>
    <row r="53" spans="1:19">
      <c r="A53" s="50">
        <v>44</v>
      </c>
      <c r="B53" s="11"/>
      <c r="C53" s="4"/>
      <c r="D53" s="6"/>
      <c r="E53" s="11">
        <v>176.8</v>
      </c>
      <c r="F53" s="4">
        <v>0.82099999999999995</v>
      </c>
      <c r="G53" s="12">
        <v>0.29299999999999998</v>
      </c>
      <c r="H53" s="7"/>
      <c r="I53" s="4"/>
      <c r="J53" s="6"/>
      <c r="K53" s="11"/>
      <c r="L53" s="4"/>
      <c r="M53" s="12"/>
      <c r="N53" s="7"/>
      <c r="O53" s="4"/>
      <c r="P53" s="12"/>
      <c r="Q53" s="43"/>
      <c r="R53" s="48"/>
      <c r="S53" s="49"/>
    </row>
    <row r="54" spans="1:19" ht="15.75" thickBot="1">
      <c r="A54" s="50">
        <v>45</v>
      </c>
      <c r="B54" s="11"/>
      <c r="C54" s="4"/>
      <c r="D54" s="6"/>
      <c r="E54" s="16">
        <v>9999999</v>
      </c>
      <c r="F54" s="17">
        <v>0.82099999999999995</v>
      </c>
      <c r="G54" s="18">
        <v>0.29299999999999998</v>
      </c>
      <c r="H54" s="7"/>
      <c r="I54" s="4"/>
      <c r="J54" s="6"/>
      <c r="K54" s="11"/>
      <c r="L54" s="4"/>
      <c r="M54" s="12"/>
      <c r="N54" s="55"/>
      <c r="O54" s="32"/>
      <c r="P54" s="33"/>
      <c r="Q54" s="11"/>
      <c r="R54" s="4"/>
      <c r="S54" s="12"/>
    </row>
    <row r="55" spans="1:19">
      <c r="A55" s="50">
        <v>46</v>
      </c>
      <c r="B55" s="11"/>
      <c r="C55" s="4"/>
      <c r="D55" s="12"/>
      <c r="E55" s="52"/>
      <c r="F55" s="21"/>
      <c r="G55" s="22"/>
      <c r="H55" s="7"/>
      <c r="I55" s="4"/>
      <c r="J55" s="6"/>
      <c r="K55" s="11"/>
      <c r="L55" s="4"/>
      <c r="M55" s="12"/>
      <c r="N55" s="47"/>
      <c r="O55" s="48"/>
      <c r="P55" s="49"/>
      <c r="Q55" s="11"/>
      <c r="R55" s="4"/>
      <c r="S55" s="12"/>
    </row>
    <row r="56" spans="1:19">
      <c r="A56" s="50">
        <v>47</v>
      </c>
      <c r="B56" s="11"/>
      <c r="C56" s="4"/>
      <c r="D56" s="12"/>
      <c r="E56" s="7"/>
      <c r="F56" s="4"/>
      <c r="G56" s="12"/>
      <c r="H56" s="7"/>
      <c r="I56" s="4"/>
      <c r="J56" s="6"/>
      <c r="K56" s="11"/>
      <c r="L56" s="4"/>
      <c r="M56" s="12"/>
      <c r="N56" s="7"/>
      <c r="O56" s="4"/>
      <c r="P56" s="12"/>
      <c r="Q56" s="11"/>
      <c r="R56" s="4"/>
      <c r="S56" s="12"/>
    </row>
    <row r="57" spans="1:19">
      <c r="A57" s="50">
        <v>48</v>
      </c>
      <c r="B57" s="11"/>
      <c r="C57" s="4"/>
      <c r="D57" s="12"/>
      <c r="E57" s="7"/>
      <c r="F57" s="4"/>
      <c r="G57" s="12"/>
      <c r="H57" s="7"/>
      <c r="I57" s="4"/>
      <c r="J57" s="6"/>
      <c r="K57" s="11"/>
      <c r="L57" s="4"/>
      <c r="M57" s="12"/>
      <c r="N57" s="7"/>
      <c r="O57" s="4"/>
      <c r="P57" s="12"/>
      <c r="Q57" s="11"/>
      <c r="R57" s="4"/>
      <c r="S57" s="12"/>
    </row>
    <row r="58" spans="1:19">
      <c r="A58" s="50">
        <v>49</v>
      </c>
      <c r="B58" s="11"/>
      <c r="C58" s="4"/>
      <c r="D58" s="12"/>
      <c r="E58" s="7"/>
      <c r="F58" s="4"/>
      <c r="G58" s="12"/>
      <c r="H58" s="7"/>
      <c r="I58" s="4"/>
      <c r="J58" s="6"/>
      <c r="K58" s="11"/>
      <c r="L58" s="4"/>
      <c r="M58" s="12"/>
      <c r="N58" s="7"/>
      <c r="O58" s="4"/>
      <c r="P58" s="12"/>
      <c r="Q58" s="11"/>
      <c r="R58" s="4"/>
      <c r="S58" s="12"/>
    </row>
    <row r="59" spans="1:19" ht="15.75" thickBot="1">
      <c r="A59" s="53">
        <v>50</v>
      </c>
      <c r="B59" s="16"/>
      <c r="C59" s="17"/>
      <c r="D59" s="18"/>
      <c r="E59" s="42"/>
      <c r="F59" s="17"/>
      <c r="G59" s="18"/>
      <c r="H59" s="42"/>
      <c r="I59" s="17"/>
      <c r="J59" s="19"/>
      <c r="K59" s="16"/>
      <c r="L59" s="17"/>
      <c r="M59" s="18"/>
      <c r="N59" s="42"/>
      <c r="O59" s="17"/>
      <c r="P59" s="18"/>
      <c r="Q59" s="16"/>
      <c r="R59" s="17"/>
      <c r="S59" s="18"/>
    </row>
    <row r="60" spans="1:19" ht="25.5">
      <c r="A60" s="39" t="s">
        <v>71</v>
      </c>
      <c r="B60" s="20"/>
      <c r="C60" s="9"/>
      <c r="D60" s="51"/>
      <c r="E60" s="20"/>
      <c r="F60" s="9"/>
      <c r="G60" s="51"/>
      <c r="H60" s="20"/>
      <c r="I60" s="9"/>
      <c r="J60" s="51"/>
      <c r="K60" s="20"/>
      <c r="L60" s="9"/>
      <c r="M60" s="51"/>
      <c r="N60" s="20"/>
      <c r="O60" s="9"/>
      <c r="P60" s="51"/>
      <c r="Q60" s="52"/>
      <c r="R60" s="9"/>
      <c r="S60" s="51"/>
    </row>
    <row r="61" spans="1:19" ht="39" thickBot="1">
      <c r="A61" s="40" t="s">
        <v>80</v>
      </c>
      <c r="B61" s="16">
        <v>11.2</v>
      </c>
      <c r="C61" s="37"/>
      <c r="D61" s="38"/>
      <c r="E61" s="16">
        <v>31.64</v>
      </c>
      <c r="F61" s="37"/>
      <c r="G61" s="38"/>
      <c r="H61" s="16">
        <v>0.17</v>
      </c>
      <c r="I61" s="37"/>
      <c r="J61" s="38"/>
      <c r="K61" s="16">
        <v>0.47</v>
      </c>
      <c r="L61" s="37"/>
      <c r="M61" s="38"/>
      <c r="N61" s="16"/>
      <c r="O61" s="37"/>
      <c r="P61" s="38"/>
      <c r="Q61" s="42"/>
      <c r="R61" s="37"/>
      <c r="S61" s="38"/>
    </row>
    <row r="62" spans="1:19">
      <c r="E62" s="55">
        <v>9999999</v>
      </c>
    </row>
  </sheetData>
  <mergeCells count="9">
    <mergeCell ref="A1:S1"/>
    <mergeCell ref="A3:S3"/>
    <mergeCell ref="A5:A7"/>
    <mergeCell ref="B5:D5"/>
    <mergeCell ref="E5:G5"/>
    <mergeCell ref="H5:J5"/>
    <mergeCell ref="K5:M5"/>
    <mergeCell ref="N5:P5"/>
    <mergeCell ref="Q5:S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25</vt:i4>
      </vt:variant>
      <vt:variant>
        <vt:lpstr>Именованные диапазоны</vt:lpstr>
      </vt:variant>
      <vt:variant>
        <vt:i4>3</vt:i4>
      </vt:variant>
    </vt:vector>
  </HeadingPairs>
  <TitlesOfParts>
    <vt:vector size="28" baseType="lpstr">
      <vt:lpstr>0. Результаты расчета</vt:lpstr>
      <vt:lpstr>1. Первый трехлетний период</vt:lpstr>
      <vt:lpstr>2.Второй трехлетний период</vt:lpstr>
      <vt:lpstr>Экспресс потенциал</vt:lpstr>
      <vt:lpstr>ДОУ</vt:lpstr>
      <vt:lpstr>Общ обр уч</vt:lpstr>
      <vt:lpstr>Уч проф обр</vt:lpstr>
      <vt:lpstr>ДЮСШ</vt:lpstr>
      <vt:lpstr>Школы искусств</vt:lpstr>
      <vt:lpstr>Муз школы</vt:lpstr>
      <vt:lpstr>Леч уч</vt:lpstr>
      <vt:lpstr>Амб пол</vt:lpstr>
      <vt:lpstr>Апт</vt:lpstr>
      <vt:lpstr>Больн</vt:lpstr>
      <vt:lpstr>ФАП</vt:lpstr>
      <vt:lpstr>Откр спорт</vt:lpstr>
      <vt:lpstr>Кр спорт</vt:lpstr>
      <vt:lpstr>Бассейны</vt:lpstr>
      <vt:lpstr>Библиотеки</vt:lpstr>
      <vt:lpstr>Музеи</vt:lpstr>
      <vt:lpstr>Театры</vt:lpstr>
      <vt:lpstr>Клубы</vt:lpstr>
      <vt:lpstr>Адм здания</vt:lpstr>
      <vt:lpstr>Собесы</vt:lpstr>
      <vt:lpstr>НИИ</vt:lpstr>
      <vt:lpstr>'0. Результаты расчета'!Область_печати</vt:lpstr>
      <vt:lpstr>'1. Первый трехлетний период'!Область_печати</vt:lpstr>
      <vt:lpstr>'2.Второй трехлетний период'!Область_печати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samarin@gbuce.ru</dc:creator>
  <cp:lastModifiedBy>Козловская Мария Александровна</cp:lastModifiedBy>
  <dcterms:created xsi:type="dcterms:W3CDTF">2015-06-05T18:19:34Z</dcterms:created>
  <dcterms:modified xsi:type="dcterms:W3CDTF">2023-06-05T10:24:29Z</dcterms:modified>
</cp:coreProperties>
</file>